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drawings/drawing2.xml" ContentType="application/vnd.openxmlformats-officedocument.drawing+xml"/>
  <Override PartName="/xl/charts/chart3.xml" ContentType="application/vnd.openxmlformats-officedocument.drawingml.chart+xml"/>
  <Override PartName="/xl/charts/chart4.xml" ContentType="application/vnd.openxmlformats-officedocument.drawingml.chart+xml"/>
  <Override PartName="/xl/drawings/drawing3.xml" ContentType="application/vnd.openxmlformats-officedocument.drawing+xml"/>
  <Override PartName="/xl/charts/chart5.xml" ContentType="application/vnd.openxmlformats-officedocument.drawingml.chart+xml"/>
  <Override PartName="/xl/charts/chart6.xml" ContentType="application/vnd.openxmlformats-officedocument.drawingml.chart+xml"/>
  <Override PartName="/xl/drawings/drawing4.xml" ContentType="application/vnd.openxmlformats-officedocument.drawing+xml"/>
  <Override PartName="/xl/charts/chart7.xml" ContentType="application/vnd.openxmlformats-officedocument.drawingml.chart+xml"/>
  <Override PartName="/xl/charts/chart8.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showInkAnnotation="0" autoCompressPictures="0"/>
  <bookViews>
    <workbookView xWindow="1665" yWindow="60" windowWidth="20730" windowHeight="11700" tabRatio="500" activeTab="2"/>
  </bookViews>
  <sheets>
    <sheet name="Protocol" sheetId="5" r:id="rId1"/>
    <sheet name="Symbology" sheetId="7" r:id="rId2"/>
    <sheet name="Folha 1" sheetId="11" r:id="rId3"/>
    <sheet name="Folha 2" sheetId="13" r:id="rId4"/>
    <sheet name="Folha 3" sheetId="14" r:id="rId5"/>
    <sheet name="Folha 4" sheetId="15" r:id="rId6"/>
    <sheet name="Plan5" sheetId="17" r:id="rId7"/>
  </sheets>
  <externalReferences>
    <externalReference r:id="rId8"/>
  </externalReferences>
  <calcPr calcId="145621"/>
  <extLst>
    <ext xmlns:mx="http://schemas.microsoft.com/office/mac/excel/2008/main" uri="{7523E5D3-25F3-A5E0-1632-64F254C22452}">
      <mx:ArchID Flags="2"/>
    </ext>
  </extLst>
</workbook>
</file>

<file path=xl/calcChain.xml><?xml version="1.0" encoding="utf-8"?>
<calcChain xmlns="http://schemas.openxmlformats.org/spreadsheetml/2006/main">
  <c r="K12" i="15" l="1"/>
  <c r="K11" i="15"/>
  <c r="K10" i="15"/>
  <c r="K9" i="15"/>
  <c r="K8" i="15"/>
  <c r="B35" i="15"/>
  <c r="B34" i="15"/>
  <c r="G22" i="15"/>
  <c r="G23" i="15"/>
  <c r="G24" i="15"/>
  <c r="F22" i="15"/>
  <c r="F23" i="15"/>
  <c r="F24" i="15"/>
  <c r="E22" i="15"/>
  <c r="E23" i="15"/>
  <c r="E24" i="15"/>
  <c r="D21" i="15"/>
  <c r="E21" i="15" s="1"/>
  <c r="F21" i="15" s="1"/>
  <c r="G21" i="15" s="1"/>
  <c r="D22" i="15"/>
  <c r="D23" i="15"/>
  <c r="D24" i="15"/>
  <c r="B21" i="15"/>
  <c r="B22" i="15"/>
  <c r="B23" i="15"/>
  <c r="B24" i="15"/>
  <c r="K12" i="14"/>
  <c r="K11" i="14"/>
  <c r="K10" i="14"/>
  <c r="K9" i="14"/>
  <c r="K8" i="14"/>
  <c r="B35" i="14"/>
  <c r="B34" i="14"/>
  <c r="K12" i="13"/>
  <c r="K12" i="11"/>
  <c r="K11" i="13"/>
  <c r="K10" i="13"/>
  <c r="K9" i="13"/>
  <c r="B35" i="13"/>
  <c r="B34" i="13"/>
  <c r="K8" i="13"/>
  <c r="B35" i="11"/>
  <c r="B34" i="11"/>
  <c r="K11" i="11"/>
  <c r="K9" i="11"/>
  <c r="D20" i="15" l="1"/>
  <c r="B20" i="15"/>
  <c r="D19" i="15"/>
  <c r="B19" i="15"/>
  <c r="D18" i="15"/>
  <c r="B18" i="15"/>
  <c r="D17" i="15"/>
  <c r="B17" i="15"/>
  <c r="D16" i="15"/>
  <c r="B16" i="15"/>
  <c r="D15" i="15"/>
  <c r="B15" i="15"/>
  <c r="D14" i="15"/>
  <c r="B14" i="15"/>
  <c r="D13" i="15"/>
  <c r="B13" i="15"/>
  <c r="D12" i="15"/>
  <c r="B12" i="15"/>
  <c r="D11" i="15"/>
  <c r="B11" i="15"/>
  <c r="D10" i="15"/>
  <c r="B10" i="15"/>
  <c r="D9" i="15"/>
  <c r="B9" i="15"/>
  <c r="D8" i="15"/>
  <c r="B8" i="15"/>
  <c r="D7" i="15"/>
  <c r="B7" i="15"/>
  <c r="D6" i="15"/>
  <c r="B6" i="15"/>
  <c r="D5" i="15"/>
  <c r="B5" i="15"/>
  <c r="D20" i="14"/>
  <c r="B20" i="14"/>
  <c r="D19" i="14"/>
  <c r="B19" i="14"/>
  <c r="D18" i="14"/>
  <c r="B18" i="14"/>
  <c r="D17" i="14"/>
  <c r="B17" i="14"/>
  <c r="D16" i="14"/>
  <c r="B16" i="14"/>
  <c r="D15" i="14"/>
  <c r="B15" i="14"/>
  <c r="D14" i="14"/>
  <c r="B14" i="14"/>
  <c r="D13" i="14"/>
  <c r="B13" i="14"/>
  <c r="D12" i="14"/>
  <c r="B12" i="14"/>
  <c r="D11" i="14"/>
  <c r="B11" i="14"/>
  <c r="D10" i="14"/>
  <c r="B10" i="14"/>
  <c r="D9" i="14"/>
  <c r="B9" i="14"/>
  <c r="D8" i="14"/>
  <c r="B8" i="14"/>
  <c r="D7" i="14"/>
  <c r="B7" i="14"/>
  <c r="D6" i="14"/>
  <c r="B6" i="14"/>
  <c r="D5" i="14"/>
  <c r="B5" i="14"/>
  <c r="D19" i="13"/>
  <c r="B19" i="13"/>
  <c r="D18" i="13"/>
  <c r="B18" i="13"/>
  <c r="D17" i="13"/>
  <c r="B17" i="13"/>
  <c r="D16" i="13"/>
  <c r="B16" i="13"/>
  <c r="D15" i="13"/>
  <c r="B15" i="13"/>
  <c r="D14" i="13"/>
  <c r="B14" i="13"/>
  <c r="D13" i="13"/>
  <c r="B13" i="13"/>
  <c r="D12" i="13"/>
  <c r="B12" i="13"/>
  <c r="D11" i="13"/>
  <c r="B11" i="13"/>
  <c r="D10" i="13"/>
  <c r="B10" i="13"/>
  <c r="D9" i="13"/>
  <c r="B9" i="13"/>
  <c r="D8" i="13"/>
  <c r="B8" i="13"/>
  <c r="D7" i="13"/>
  <c r="B7" i="13"/>
  <c r="D6" i="13"/>
  <c r="B6" i="13"/>
  <c r="D5" i="13"/>
  <c r="B5" i="13"/>
  <c r="I34" i="15" l="1"/>
  <c r="I35" i="15" s="1"/>
  <c r="K4" i="15" s="1"/>
  <c r="K16" i="15" s="1"/>
  <c r="I34" i="14"/>
  <c r="I35" i="14" s="1"/>
  <c r="I34" i="13"/>
  <c r="E6" i="15" l="1"/>
  <c r="F6" i="15" s="1"/>
  <c r="G6" i="15" s="1"/>
  <c r="I35" i="13"/>
  <c r="K4" i="13" s="1"/>
  <c r="K16" i="13" s="1"/>
  <c r="E10" i="15"/>
  <c r="F10" i="15" s="1"/>
  <c r="G10" i="15" s="1"/>
  <c r="E14" i="15"/>
  <c r="F14" i="15" s="1"/>
  <c r="G14" i="15" s="1"/>
  <c r="K18" i="15"/>
  <c r="E18" i="15"/>
  <c r="F18" i="15" s="1"/>
  <c r="G18" i="15" s="1"/>
  <c r="K17" i="15"/>
  <c r="E7" i="15"/>
  <c r="F7" i="15" s="1"/>
  <c r="G7" i="15" s="1"/>
  <c r="E11" i="15"/>
  <c r="F11" i="15" s="1"/>
  <c r="G11" i="15" s="1"/>
  <c r="E15" i="15"/>
  <c r="F15" i="15" s="1"/>
  <c r="G15" i="15" s="1"/>
  <c r="E19" i="15"/>
  <c r="F19" i="15" s="1"/>
  <c r="G19" i="15" s="1"/>
  <c r="E8" i="15"/>
  <c r="F8" i="15" s="1"/>
  <c r="G8" i="15" s="1"/>
  <c r="E12" i="15"/>
  <c r="F12" i="15" s="1"/>
  <c r="G12" i="15" s="1"/>
  <c r="E16" i="15"/>
  <c r="F16" i="15" s="1"/>
  <c r="G16" i="15" s="1"/>
  <c r="E20" i="15"/>
  <c r="F20" i="15" s="1"/>
  <c r="G20" i="15" s="1"/>
  <c r="E5" i="15"/>
  <c r="F5" i="15" s="1"/>
  <c r="G5" i="15" s="1"/>
  <c r="E9" i="15"/>
  <c r="F9" i="15" s="1"/>
  <c r="G9" i="15" s="1"/>
  <c r="E13" i="15"/>
  <c r="F13" i="15" s="1"/>
  <c r="G13" i="15" s="1"/>
  <c r="E17" i="15"/>
  <c r="F17" i="15" s="1"/>
  <c r="G17" i="15" s="1"/>
  <c r="K15" i="15"/>
  <c r="K4" i="14"/>
  <c r="K16" i="14" s="1"/>
  <c r="K17" i="14"/>
  <c r="E16" i="14"/>
  <c r="F16" i="14" s="1"/>
  <c r="G16" i="14" s="1"/>
  <c r="E6" i="14"/>
  <c r="F6" i="14" s="1"/>
  <c r="G6" i="14" s="1"/>
  <c r="E5" i="14"/>
  <c r="F5" i="14" s="1"/>
  <c r="G5" i="14" s="1"/>
  <c r="E17" i="14"/>
  <c r="F17" i="14" s="1"/>
  <c r="G17" i="14" s="1"/>
  <c r="E13" i="14"/>
  <c r="F13" i="14" s="1"/>
  <c r="G13" i="14" s="1"/>
  <c r="E14" i="14"/>
  <c r="F14" i="14" s="1"/>
  <c r="G14" i="14" s="1"/>
  <c r="K18" i="14"/>
  <c r="E11" i="14"/>
  <c r="F11" i="14" s="1"/>
  <c r="G11" i="14" s="1"/>
  <c r="E9" i="14"/>
  <c r="F9" i="14" s="1"/>
  <c r="G9" i="14" s="1"/>
  <c r="E10" i="14"/>
  <c r="E19" i="14"/>
  <c r="F19" i="14" s="1"/>
  <c r="G19" i="14" s="1"/>
  <c r="K15" i="14"/>
  <c r="E18" i="14"/>
  <c r="F18" i="14" s="1"/>
  <c r="G18" i="14" s="1"/>
  <c r="E7" i="14"/>
  <c r="F7" i="14" s="1"/>
  <c r="G7" i="14" s="1"/>
  <c r="F10" i="14"/>
  <c r="G10" i="14" s="1"/>
  <c r="E15" i="14"/>
  <c r="F15" i="14" s="1"/>
  <c r="G15" i="14" s="1"/>
  <c r="E8" i="14"/>
  <c r="F8" i="14" s="1"/>
  <c r="G8" i="14" s="1"/>
  <c r="E20" i="14"/>
  <c r="F20" i="14" s="1"/>
  <c r="G20" i="14" s="1"/>
  <c r="E12" i="14"/>
  <c r="F12" i="14" s="1"/>
  <c r="G12" i="14" s="1"/>
  <c r="E13" i="13"/>
  <c r="F13" i="13" s="1"/>
  <c r="G13" i="13" s="1"/>
  <c r="E5" i="13"/>
  <c r="F5" i="13" s="1"/>
  <c r="G5" i="13" s="1"/>
  <c r="E19" i="13"/>
  <c r="F19" i="13" s="1"/>
  <c r="G19" i="13" s="1"/>
  <c r="E7" i="13"/>
  <c r="F7" i="13" s="1"/>
  <c r="G7" i="13" s="1"/>
  <c r="E12" i="13"/>
  <c r="F12" i="13" s="1"/>
  <c r="G12" i="13" s="1"/>
  <c r="E18" i="13"/>
  <c r="F18" i="13" s="1"/>
  <c r="G18" i="13" s="1"/>
  <c r="E9" i="13"/>
  <c r="F9" i="13" s="1"/>
  <c r="G9" i="13" s="1"/>
  <c r="E17" i="13"/>
  <c r="F17" i="13" s="1"/>
  <c r="G17" i="13" s="1"/>
  <c r="E10" i="13"/>
  <c r="F10" i="13" s="1"/>
  <c r="G10" i="13" s="1"/>
  <c r="E15" i="13"/>
  <c r="F15" i="13" s="1"/>
  <c r="G15" i="13" s="1"/>
  <c r="E14" i="13"/>
  <c r="F14" i="13" s="1"/>
  <c r="G14" i="13" s="1"/>
  <c r="E11" i="13"/>
  <c r="F11" i="13" s="1"/>
  <c r="G11" i="13" s="1"/>
  <c r="E8" i="13"/>
  <c r="F8" i="13" s="1"/>
  <c r="G8" i="13" s="1"/>
  <c r="D13" i="11"/>
  <c r="D14" i="11"/>
  <c r="D15" i="11"/>
  <c r="D16" i="11"/>
  <c r="D17" i="11"/>
  <c r="D18" i="11"/>
  <c r="D19" i="11"/>
  <c r="D20" i="11"/>
  <c r="D10" i="11"/>
  <c r="D11" i="11"/>
  <c r="D12" i="11"/>
  <c r="D21" i="11"/>
  <c r="B21" i="11"/>
  <c r="B20" i="11"/>
  <c r="B19" i="11"/>
  <c r="B18" i="11"/>
  <c r="B17" i="11"/>
  <c r="B16" i="11"/>
  <c r="B15" i="11"/>
  <c r="B14" i="11"/>
  <c r="B13" i="11"/>
  <c r="B12" i="11"/>
  <c r="B11" i="11"/>
  <c r="B10" i="11"/>
  <c r="D9" i="11"/>
  <c r="B9" i="11"/>
  <c r="D8" i="11"/>
  <c r="B8" i="11"/>
  <c r="D7" i="11"/>
  <c r="B7" i="11"/>
  <c r="D6" i="11"/>
  <c r="B6" i="11"/>
  <c r="D5" i="11"/>
  <c r="B5" i="11"/>
  <c r="H24" i="15" l="1"/>
  <c r="I24" i="15" s="1"/>
  <c r="H22" i="15"/>
  <c r="H23" i="15"/>
  <c r="I23" i="15" s="1"/>
  <c r="H21" i="15"/>
  <c r="I21" i="15" s="1"/>
  <c r="E6" i="13"/>
  <c r="F6" i="13" s="1"/>
  <c r="G6" i="13" s="1"/>
  <c r="E16" i="13"/>
  <c r="F16" i="13" s="1"/>
  <c r="G16" i="13" s="1"/>
  <c r="K18" i="13"/>
  <c r="K15" i="13"/>
  <c r="K17" i="13"/>
  <c r="K14" i="15"/>
  <c r="H20" i="15"/>
  <c r="I20" i="15" s="1"/>
  <c r="H19" i="15"/>
  <c r="I19" i="15" s="1"/>
  <c r="H18" i="15"/>
  <c r="I18" i="15" s="1"/>
  <c r="H17" i="15"/>
  <c r="I17" i="15" s="1"/>
  <c r="H16" i="15"/>
  <c r="I16" i="15" s="1"/>
  <c r="H15" i="15"/>
  <c r="I15" i="15" s="1"/>
  <c r="H14" i="15"/>
  <c r="I14" i="15" s="1"/>
  <c r="H13" i="15"/>
  <c r="I13" i="15" s="1"/>
  <c r="H12" i="15"/>
  <c r="I12" i="15" s="1"/>
  <c r="H11" i="15"/>
  <c r="I11" i="15" s="1"/>
  <c r="H10" i="15"/>
  <c r="I10" i="15" s="1"/>
  <c r="H9" i="15"/>
  <c r="I9" i="15" s="1"/>
  <c r="H8" i="15"/>
  <c r="I8" i="15" s="1"/>
  <c r="H7" i="15"/>
  <c r="I7" i="15" s="1"/>
  <c r="H6" i="15"/>
  <c r="I6" i="15" s="1"/>
  <c r="H5" i="15"/>
  <c r="I5" i="15" s="1"/>
  <c r="K7" i="15"/>
  <c r="K5" i="15"/>
  <c r="K6" i="15" s="1"/>
  <c r="F34" i="15"/>
  <c r="H19" i="14"/>
  <c r="I19" i="14" s="1"/>
  <c r="H14" i="14"/>
  <c r="I14" i="14" s="1"/>
  <c r="H12" i="14"/>
  <c r="I12" i="14" s="1"/>
  <c r="H11" i="14"/>
  <c r="I11" i="14" s="1"/>
  <c r="H10" i="14"/>
  <c r="I10" i="14" s="1"/>
  <c r="H9" i="14"/>
  <c r="I9" i="14" s="1"/>
  <c r="H8" i="14"/>
  <c r="I8" i="14" s="1"/>
  <c r="F34" i="14"/>
  <c r="H20" i="14"/>
  <c r="I20" i="14" s="1"/>
  <c r="H18" i="14"/>
  <c r="I18" i="14" s="1"/>
  <c r="H17" i="14"/>
  <c r="I17" i="14" s="1"/>
  <c r="H16" i="14"/>
  <c r="I16" i="14" s="1"/>
  <c r="H15" i="14"/>
  <c r="I15" i="14" s="1"/>
  <c r="H13" i="14"/>
  <c r="I13" i="14" s="1"/>
  <c r="H7" i="14"/>
  <c r="I7" i="14" s="1"/>
  <c r="H6" i="14"/>
  <c r="I6" i="14" s="1"/>
  <c r="H5" i="14"/>
  <c r="I5" i="14" s="1"/>
  <c r="K7" i="14"/>
  <c r="K5" i="14"/>
  <c r="K6" i="14" s="1"/>
  <c r="K14" i="13"/>
  <c r="K7" i="13"/>
  <c r="K5" i="13"/>
  <c r="K6" i="13" s="1"/>
  <c r="F34" i="13"/>
  <c r="H19" i="13"/>
  <c r="I19" i="13" s="1"/>
  <c r="H18" i="13"/>
  <c r="I18" i="13" s="1"/>
  <c r="H17" i="13"/>
  <c r="I17" i="13" s="1"/>
  <c r="H16" i="13"/>
  <c r="I16" i="13" s="1"/>
  <c r="H15" i="13"/>
  <c r="I15" i="13" s="1"/>
  <c r="H14" i="13"/>
  <c r="I14" i="13" s="1"/>
  <c r="H13" i="13"/>
  <c r="I13" i="13" s="1"/>
  <c r="H12" i="13"/>
  <c r="I12" i="13" s="1"/>
  <c r="H11" i="13"/>
  <c r="I11" i="13" s="1"/>
  <c r="H10" i="13"/>
  <c r="I10" i="13" s="1"/>
  <c r="H9" i="13"/>
  <c r="I9" i="13" s="1"/>
  <c r="H7" i="13"/>
  <c r="I7" i="13" s="1"/>
  <c r="H6" i="13"/>
  <c r="I6" i="13" s="1"/>
  <c r="H5" i="13"/>
  <c r="I5" i="13" s="1"/>
  <c r="H8" i="13"/>
  <c r="I8" i="13" s="1"/>
  <c r="I34" i="11"/>
  <c r="I35" i="11" s="1"/>
  <c r="E9" i="11" s="1"/>
  <c r="F9" i="11" s="1"/>
  <c r="G9" i="11" s="1"/>
  <c r="I22" i="15" l="1"/>
  <c r="K19" i="13"/>
  <c r="K13" i="15"/>
  <c r="K19" i="15"/>
  <c r="K19" i="14"/>
  <c r="K14" i="14"/>
  <c r="K13" i="14"/>
  <c r="K13" i="13"/>
  <c r="E8" i="11"/>
  <c r="F8" i="11" s="1"/>
  <c r="G8" i="11" s="1"/>
  <c r="E18" i="11"/>
  <c r="F18" i="11" s="1"/>
  <c r="G18" i="11" s="1"/>
  <c r="E16" i="11"/>
  <c r="F16" i="11" s="1"/>
  <c r="G16" i="11" s="1"/>
  <c r="E17" i="11"/>
  <c r="F17" i="11" s="1"/>
  <c r="G17" i="11" s="1"/>
  <c r="E14" i="11"/>
  <c r="F14" i="11" s="1"/>
  <c r="G14" i="11" s="1"/>
  <c r="E12" i="11"/>
  <c r="F12" i="11" s="1"/>
  <c r="G12" i="11" s="1"/>
  <c r="E19" i="11"/>
  <c r="F19" i="11" s="1"/>
  <c r="G19" i="11" s="1"/>
  <c r="E13" i="11"/>
  <c r="F13" i="11" s="1"/>
  <c r="G13" i="11" s="1"/>
  <c r="E11" i="11"/>
  <c r="F11" i="11" s="1"/>
  <c r="G11" i="11" s="1"/>
  <c r="E5" i="11"/>
  <c r="F5" i="11" s="1"/>
  <c r="G5" i="11" s="1"/>
  <c r="E15" i="11"/>
  <c r="F15" i="11" s="1"/>
  <c r="G15" i="11" s="1"/>
  <c r="K4" i="11"/>
  <c r="E20" i="11"/>
  <c r="F20" i="11" s="1"/>
  <c r="G20" i="11" s="1"/>
  <c r="E7" i="11"/>
  <c r="F7" i="11" s="1"/>
  <c r="G7" i="11" s="1"/>
  <c r="E21" i="11"/>
  <c r="F21" i="11" s="1"/>
  <c r="G21" i="11" s="1"/>
  <c r="E6" i="11"/>
  <c r="F6" i="11" s="1"/>
  <c r="G6" i="11" s="1"/>
  <c r="E10" i="11"/>
  <c r="F10" i="11" s="1"/>
  <c r="G10" i="11" s="1"/>
  <c r="K14" i="11" l="1"/>
  <c r="K13" i="11" l="1"/>
  <c r="K15" i="11"/>
  <c r="K18" i="11"/>
  <c r="K17" i="11"/>
  <c r="K16" i="11"/>
  <c r="H10" i="11"/>
  <c r="I10" i="11" s="1"/>
  <c r="H11" i="11"/>
  <c r="I11" i="11" s="1"/>
  <c r="H12" i="11"/>
  <c r="I12" i="11" s="1"/>
  <c r="H13" i="11"/>
  <c r="I13" i="11" s="1"/>
  <c r="H14" i="11"/>
  <c r="I14" i="11" s="1"/>
  <c r="H15" i="11"/>
  <c r="H16" i="11"/>
  <c r="I16" i="11" s="1"/>
  <c r="H17" i="11"/>
  <c r="I17" i="11" s="1"/>
  <c r="H18" i="11"/>
  <c r="I18" i="11" s="1"/>
  <c r="H19" i="11"/>
  <c r="I19" i="11" s="1"/>
  <c r="H20" i="11"/>
  <c r="I20" i="11" s="1"/>
  <c r="H21" i="11"/>
  <c r="I21" i="11" s="1"/>
  <c r="K7" i="11"/>
  <c r="H6" i="11"/>
  <c r="I6" i="11" s="1"/>
  <c r="H7" i="11"/>
  <c r="I7" i="11" s="1"/>
  <c r="H9" i="11"/>
  <c r="I9" i="11" s="1"/>
  <c r="H5" i="11"/>
  <c r="I5" i="11" s="1"/>
  <c r="K5" i="11"/>
  <c r="K6" i="11" s="1"/>
  <c r="H8" i="11"/>
  <c r="I8" i="11" s="1"/>
  <c r="F34" i="11"/>
  <c r="I15" i="11" l="1"/>
  <c r="K10" i="11" s="1"/>
  <c r="K8" i="11"/>
  <c r="K19" i="11"/>
</calcChain>
</file>

<file path=xl/sharedStrings.xml><?xml version="1.0" encoding="utf-8"?>
<sst xmlns="http://schemas.openxmlformats.org/spreadsheetml/2006/main" count="473" uniqueCount="203">
  <si>
    <t>Bag mass (g)</t>
  </si>
  <si>
    <r>
      <t>Leaf fresh area (cm</t>
    </r>
    <r>
      <rPr>
        <vertAlign val="superscript"/>
        <sz val="11"/>
        <color indexed="8"/>
        <rFont val="Calibri"/>
        <family val="2"/>
      </rPr>
      <t>2</t>
    </r>
    <r>
      <rPr>
        <sz val="11"/>
        <color indexed="8"/>
        <rFont val="Calibri"/>
        <family val="2"/>
      </rPr>
      <t>)</t>
    </r>
  </si>
  <si>
    <t>Leaf dry mass (g)</t>
  </si>
  <si>
    <t>Leaf height (m)</t>
  </si>
  <si>
    <t>Plant ID#</t>
  </si>
  <si>
    <t>Ψ (MPa)</t>
  </si>
  <si>
    <t>-1/Ψ (MPa)</t>
  </si>
  <si>
    <t>mass (g)</t>
  </si>
  <si>
    <r>
      <t>H</t>
    </r>
    <r>
      <rPr>
        <b/>
        <vertAlign val="subscript"/>
        <sz val="11"/>
        <color indexed="8"/>
        <rFont val="Calibri"/>
        <family val="2"/>
      </rPr>
      <t>2</t>
    </r>
    <r>
      <rPr>
        <b/>
        <sz val="11"/>
        <color indexed="8"/>
        <rFont val="Calibri"/>
        <family val="2"/>
      </rPr>
      <t>O (g)</t>
    </r>
  </si>
  <si>
    <t>RWC</t>
  </si>
  <si>
    <t>RWC (%)</t>
  </si>
  <si>
    <t>100–RWC (%)</t>
  </si>
  <si>
    <t>Ψs (MPa)</t>
  </si>
  <si>
    <t>Ψp (MPa)</t>
  </si>
  <si>
    <r>
      <t>Ψ</t>
    </r>
    <r>
      <rPr>
        <b/>
        <vertAlign val="subscript"/>
        <sz val="11"/>
        <rFont val="Calibri"/>
        <family val="2"/>
      </rPr>
      <t>TLP</t>
    </r>
    <r>
      <rPr>
        <b/>
        <sz val="11"/>
        <rFont val="Calibri"/>
        <family val="2"/>
      </rPr>
      <t xml:space="preserve"> (MPa)</t>
    </r>
  </si>
  <si>
    <t>Ψs at turgor loss point</t>
  </si>
  <si>
    <r>
      <t>RWC</t>
    </r>
    <r>
      <rPr>
        <b/>
        <vertAlign val="subscript"/>
        <sz val="11"/>
        <rFont val="Calibri"/>
        <family val="2"/>
      </rPr>
      <t>TLP</t>
    </r>
    <r>
      <rPr>
        <b/>
        <sz val="11"/>
        <rFont val="Calibri"/>
        <family val="2"/>
      </rPr>
      <t xml:space="preserve"> (%)</t>
    </r>
  </si>
  <si>
    <t>Є (MPa)</t>
  </si>
  <si>
    <r>
      <t>C</t>
    </r>
    <r>
      <rPr>
        <b/>
        <vertAlign val="subscript"/>
        <sz val="11"/>
        <rFont val="Calibri"/>
        <family val="2"/>
      </rPr>
      <t>t</t>
    </r>
    <r>
      <rPr>
        <b/>
        <sz val="11"/>
        <rFont val="Calibri"/>
        <family val="2"/>
      </rPr>
      <t xml:space="preserve"> (MPa</t>
    </r>
    <r>
      <rPr>
        <b/>
        <vertAlign val="superscript"/>
        <sz val="11"/>
        <rFont val="Calibri"/>
        <family val="2"/>
      </rPr>
      <t>-1</t>
    </r>
    <r>
      <rPr>
        <b/>
        <sz val="11"/>
        <rFont val="Calibri"/>
        <family val="2"/>
      </rPr>
      <t>)</t>
    </r>
  </si>
  <si>
    <t>Slope of RWC vs Ψ, including turgor loss point and points below</t>
  </si>
  <si>
    <r>
      <t>C</t>
    </r>
    <r>
      <rPr>
        <b/>
        <vertAlign val="subscript"/>
        <sz val="11"/>
        <rFont val="Calibri"/>
        <family val="2"/>
      </rPr>
      <t>T</t>
    </r>
    <r>
      <rPr>
        <b/>
        <sz val="11"/>
        <rFont val="Calibri"/>
        <family val="2"/>
      </rPr>
      <t xml:space="preserve"> (mol m</t>
    </r>
    <r>
      <rPr>
        <b/>
        <vertAlign val="superscript"/>
        <sz val="11"/>
        <rFont val="Calibri"/>
        <family val="2"/>
      </rPr>
      <t>-2</t>
    </r>
    <r>
      <rPr>
        <b/>
        <sz val="11"/>
        <rFont val="Calibri"/>
        <family val="2"/>
      </rPr>
      <t xml:space="preserve"> MPa</t>
    </r>
    <r>
      <rPr>
        <b/>
        <vertAlign val="superscript"/>
        <sz val="11"/>
        <rFont val="Calibri"/>
        <family val="2"/>
      </rPr>
      <t>-1</t>
    </r>
    <r>
      <rPr>
        <b/>
        <sz val="11"/>
        <rFont val="Calibri"/>
        <family val="2"/>
      </rPr>
      <t>)</t>
    </r>
  </si>
  <si>
    <r>
      <t>C</t>
    </r>
    <r>
      <rPr>
        <b/>
        <vertAlign val="subscript"/>
        <sz val="11"/>
        <rFont val="Calibri"/>
        <family val="2"/>
      </rPr>
      <t>T</t>
    </r>
    <r>
      <rPr>
        <b/>
        <sz val="11"/>
        <rFont val="Calibri"/>
        <family val="2"/>
      </rPr>
      <t xml:space="preserve"> (mol kg</t>
    </r>
    <r>
      <rPr>
        <b/>
        <vertAlign val="superscript"/>
        <sz val="11"/>
        <rFont val="Calibri"/>
        <family val="2"/>
      </rPr>
      <t>-1</t>
    </r>
    <r>
      <rPr>
        <b/>
        <sz val="11"/>
        <rFont val="Calibri"/>
        <family val="2"/>
      </rPr>
      <t xml:space="preserve"> MPa</t>
    </r>
    <r>
      <rPr>
        <b/>
        <vertAlign val="superscript"/>
        <sz val="11"/>
        <rFont val="Calibri"/>
        <family val="2"/>
      </rPr>
      <t>-1</t>
    </r>
    <r>
      <rPr>
        <b/>
        <sz val="11"/>
        <rFont val="Calibri"/>
        <family val="2"/>
      </rPr>
      <t>)</t>
    </r>
  </si>
  <si>
    <r>
      <t>W</t>
    </r>
    <r>
      <rPr>
        <b/>
        <vertAlign val="subscript"/>
        <sz val="11"/>
        <rFont val="Calibri"/>
        <family val="2"/>
      </rPr>
      <t xml:space="preserve">T </t>
    </r>
    <r>
      <rPr>
        <b/>
        <sz val="11"/>
        <rFont val="Calibri"/>
        <family val="2"/>
      </rPr>
      <t>(mol m</t>
    </r>
    <r>
      <rPr>
        <b/>
        <vertAlign val="superscript"/>
        <sz val="11"/>
        <rFont val="Calibri"/>
        <family val="2"/>
      </rPr>
      <t>-2</t>
    </r>
    <r>
      <rPr>
        <b/>
        <sz val="11"/>
        <rFont val="Calibri"/>
        <family val="2"/>
      </rPr>
      <t>)</t>
    </r>
  </si>
  <si>
    <t>Water extracted between full turgor and turgor loss point</t>
  </si>
  <si>
    <r>
      <t>W</t>
    </r>
    <r>
      <rPr>
        <b/>
        <vertAlign val="subscript"/>
        <sz val="11"/>
        <rFont val="Calibri"/>
        <family val="2"/>
      </rPr>
      <t xml:space="preserve">T </t>
    </r>
    <r>
      <rPr>
        <b/>
        <sz val="11"/>
        <rFont val="Calibri"/>
        <family val="2"/>
      </rPr>
      <t>(mol kg</t>
    </r>
    <r>
      <rPr>
        <b/>
        <vertAlign val="superscript"/>
        <sz val="11"/>
        <rFont val="Calibri"/>
        <family val="2"/>
      </rPr>
      <t>-1</t>
    </r>
    <r>
      <rPr>
        <b/>
        <sz val="11"/>
        <rFont val="Calibri"/>
        <family val="2"/>
      </rPr>
      <t>)</t>
    </r>
  </si>
  <si>
    <r>
      <t>W</t>
    </r>
    <r>
      <rPr>
        <b/>
        <vertAlign val="subscript"/>
        <sz val="11"/>
        <rFont val="Calibri"/>
        <family val="2"/>
      </rPr>
      <t xml:space="preserve">GT </t>
    </r>
    <r>
      <rPr>
        <b/>
        <sz val="11"/>
        <rFont val="Calibri"/>
        <family val="2"/>
      </rPr>
      <t>(mol m</t>
    </r>
    <r>
      <rPr>
        <b/>
        <vertAlign val="superscript"/>
        <sz val="11"/>
        <rFont val="Calibri"/>
        <family val="2"/>
      </rPr>
      <t>-2</t>
    </r>
    <r>
      <rPr>
        <b/>
        <sz val="11"/>
        <rFont val="Calibri"/>
        <family val="2"/>
      </rPr>
      <t>)</t>
    </r>
  </si>
  <si>
    <t>Water extracted between gravitational potential and turgor loss point</t>
  </si>
  <si>
    <r>
      <t>W</t>
    </r>
    <r>
      <rPr>
        <b/>
        <vertAlign val="subscript"/>
        <sz val="11"/>
        <rFont val="Calibri"/>
        <family val="2"/>
      </rPr>
      <t xml:space="preserve">GT </t>
    </r>
    <r>
      <rPr>
        <b/>
        <sz val="11"/>
        <rFont val="Calibri"/>
        <family val="2"/>
      </rPr>
      <t>(mol kg</t>
    </r>
    <r>
      <rPr>
        <b/>
        <vertAlign val="superscript"/>
        <sz val="11"/>
        <rFont val="Calibri"/>
        <family val="2"/>
      </rPr>
      <t>-1</t>
    </r>
    <r>
      <rPr>
        <b/>
        <sz val="11"/>
        <rFont val="Calibri"/>
        <family val="2"/>
      </rPr>
      <t>)</t>
    </r>
  </si>
  <si>
    <r>
      <t>Ns (osmol</t>
    </r>
    <r>
      <rPr>
        <b/>
        <sz val="11"/>
        <color indexed="8"/>
        <rFont val="Calibri"/>
        <family val="2"/>
      </rPr>
      <t>)</t>
    </r>
  </si>
  <si>
    <r>
      <t>ESTIMATION OF WATER POTENTIAL AT TURGOR LOSS POINT (Ψ</t>
    </r>
    <r>
      <rPr>
        <b/>
        <vertAlign val="subscript"/>
        <sz val="11"/>
        <rFont val="Calibri"/>
        <family val="2"/>
      </rPr>
      <t>TLP</t>
    </r>
    <r>
      <rPr>
        <b/>
        <sz val="11"/>
        <rFont val="Calibri"/>
        <family val="2"/>
      </rPr>
      <t>)</t>
    </r>
  </si>
  <si>
    <t>PLATEAU EFFECT &amp; ESTIMATION OF SATURATED WATER CONTENT (SWC)</t>
  </si>
  <si>
    <r>
      <t>Select points in linear portion to maximize R</t>
    </r>
    <r>
      <rPr>
        <vertAlign val="superscript"/>
        <sz val="11"/>
        <color indexed="8"/>
        <rFont val="Calibri"/>
        <family val="2"/>
      </rPr>
      <t>2</t>
    </r>
    <r>
      <rPr>
        <sz val="11"/>
        <color indexed="8"/>
        <rFont val="Calibri"/>
        <family val="2"/>
      </rPr>
      <t>.  Five or more points is ideal.</t>
    </r>
  </si>
  <si>
    <t>Select points between full turgor and turgor loss, including turgor loss point.</t>
  </si>
  <si>
    <t>slope</t>
  </si>
  <si>
    <t>x-intercept</t>
  </si>
  <si>
    <r>
      <t xml:space="preserve"> = 1/osmotic potential at saturation (Ψs</t>
    </r>
    <r>
      <rPr>
        <vertAlign val="subscript"/>
        <sz val="11"/>
        <color indexed="8"/>
        <rFont val="Calibri"/>
        <family val="2"/>
      </rPr>
      <t>FT</t>
    </r>
    <r>
      <rPr>
        <sz val="11"/>
        <color indexed="8"/>
        <rFont val="Calibri"/>
        <family val="2"/>
      </rPr>
      <t>, MPa)</t>
    </r>
  </si>
  <si>
    <t>x intercept</t>
  </si>
  <si>
    <t xml:space="preserve">  = saturated water content (g)</t>
  </si>
  <si>
    <t>x- intercept = symplastic water fraction (e.g., 70%), then apoplastic is remaining 30%)</t>
  </si>
  <si>
    <t>x-intercept = -b/m = - (y-intercept)/(slope)</t>
  </si>
  <si>
    <t>0.  Original version (16) created by Lawren Sack and Jessica Pasquet-Kok downloaded from http://prometheuswiki.publish.csiro.au in March 2012.</t>
  </si>
  <si>
    <t>Yellow cells: formulas need adjusting</t>
  </si>
  <si>
    <t>Orange cells: automatic calculation</t>
  </si>
  <si>
    <t>Related to leaf area and/or height</t>
  </si>
  <si>
    <t>1.  Enter data</t>
  </si>
  <si>
    <t>A.</t>
  </si>
  <si>
    <t>Enter measured leaf water potential values and mass values (columns A and C).</t>
  </si>
  <si>
    <t>B.</t>
  </si>
  <si>
    <t>C.</t>
  </si>
  <si>
    <t>2.  Estimation of water potential at the turgor loss point</t>
  </si>
  <si>
    <r>
      <t>Using the 100 – RWC vs 1/Ψ</t>
    </r>
    <r>
      <rPr>
        <vertAlign val="subscript"/>
        <sz val="11"/>
        <rFont val="Calibri"/>
        <family val="2"/>
      </rPr>
      <t xml:space="preserve">TLP </t>
    </r>
    <r>
      <rPr>
        <sz val="11"/>
        <rFont val="Calibri"/>
        <family val="2"/>
      </rPr>
      <t xml:space="preserve"> scatterplot, adjust point ranges to include all points.</t>
    </r>
  </si>
  <si>
    <r>
      <t>In the linear portion, adjust point ranges to maximize R</t>
    </r>
    <r>
      <rPr>
        <vertAlign val="superscript"/>
        <sz val="11"/>
        <color indexed="8"/>
        <rFont val="Calibri"/>
        <family val="2"/>
      </rPr>
      <t>2</t>
    </r>
    <r>
      <rPr>
        <sz val="11"/>
        <color indexed="8"/>
        <rFont val="Calibri"/>
        <family val="2"/>
      </rPr>
      <t>.  Five or more points is ideal.  The first point in this linear portion represents the turgor loss point.</t>
    </r>
  </si>
  <si>
    <t>Draw a border above the turgor loss point to visually separate rows of data above the turgor loss point from data below and including the turgor loss point.</t>
  </si>
  <si>
    <t>D.</t>
  </si>
  <si>
    <t>E.</t>
  </si>
  <si>
    <t>F.</t>
  </si>
  <si>
    <t>G.</t>
  </si>
  <si>
    <t>3.  Plateau effect and estimation of saturated water content</t>
  </si>
  <si>
    <r>
      <t>Using the H</t>
    </r>
    <r>
      <rPr>
        <vertAlign val="subscript"/>
        <sz val="11"/>
        <rFont val="Calibri"/>
        <family val="2"/>
      </rPr>
      <t>2</t>
    </r>
    <r>
      <rPr>
        <sz val="11"/>
        <rFont val="Calibri"/>
        <family val="2"/>
      </rPr>
      <t>O mass vs Ψ scatterplot, select all points above the turgor loss point to include in the linear regression.</t>
    </r>
  </si>
  <si>
    <t>Format x axis scale to include all points and to spread out the points.  This will help visualize the plateau effect, if present.</t>
  </si>
  <si>
    <t>4. Elasticity, capacitance, and solutes</t>
  </si>
  <si>
    <t>5. Statistical notes</t>
  </si>
  <si>
    <t>Model II regression of the type "Reduced Major Axis" (i.e., Standard Major Axis) is used because the variables (water potential, mass)…</t>
  </si>
  <si>
    <t>Each have their own error</t>
  </si>
  <si>
    <t>1.</t>
  </si>
  <si>
    <t>Are co-dependent</t>
  </si>
  <si>
    <t>2.</t>
  </si>
  <si>
    <t>Are of different types (e.g., pressure and mass, as opposed to mass and mass)</t>
  </si>
  <si>
    <t>3.</t>
  </si>
  <si>
    <t>Symbol</t>
  </si>
  <si>
    <t>Definition</t>
  </si>
  <si>
    <t>Notes</t>
  </si>
  <si>
    <t>Capacitance before turgor loss point</t>
  </si>
  <si>
    <r>
      <t>C</t>
    </r>
    <r>
      <rPr>
        <vertAlign val="subscript"/>
        <sz val="11"/>
        <rFont val="Calibri"/>
        <family val="2"/>
      </rPr>
      <t>t</t>
    </r>
    <r>
      <rPr>
        <sz val="11"/>
        <rFont val="Calibri"/>
        <family val="2"/>
      </rPr>
      <t xml:space="preserve"> </t>
    </r>
  </si>
  <si>
    <t>Capacitance after turgor loss point</t>
  </si>
  <si>
    <t>Є</t>
  </si>
  <si>
    <t>Bulk modulus of elasticity</t>
  </si>
  <si>
    <t>g</t>
  </si>
  <si>
    <t>Grams</t>
  </si>
  <si>
    <t>Unit of mass</t>
  </si>
  <si>
    <t>GPG</t>
  </si>
  <si>
    <t>Gravitational potential gradient</t>
  </si>
  <si>
    <t>The GPG imparts a negative pressure of -0.01 MPa per meter of height</t>
  </si>
  <si>
    <t>m</t>
  </si>
  <si>
    <t>Meters</t>
  </si>
  <si>
    <t>Unit of height</t>
  </si>
  <si>
    <t>mol</t>
  </si>
  <si>
    <t>Moles</t>
  </si>
  <si>
    <t>Unit of measure expressing quantity of a chemical substance</t>
  </si>
  <si>
    <t>MPa</t>
  </si>
  <si>
    <t>Megapascals</t>
  </si>
  <si>
    <t>Unit of pressure</t>
  </si>
  <si>
    <t>Ns</t>
  </si>
  <si>
    <t>Ns = -1 /(R*T*slope), where R = universal gas constant, T = Kelvin temperature, in osmoles)</t>
  </si>
  <si>
    <t>Relative water content</t>
  </si>
  <si>
    <t>Estimated proportion of saturated water content</t>
  </si>
  <si>
    <r>
      <t>RWC</t>
    </r>
    <r>
      <rPr>
        <vertAlign val="subscript"/>
        <sz val="11"/>
        <rFont val="Calibri"/>
        <family val="2"/>
      </rPr>
      <t>TLP</t>
    </r>
  </si>
  <si>
    <t>Relative water content at turgor loss point</t>
  </si>
  <si>
    <t>Estimated proportion of saturated water content at turgor loss</t>
  </si>
  <si>
    <t>SWC</t>
  </si>
  <si>
    <t>Saturated water content</t>
  </si>
  <si>
    <t>Extrapolated y intercept from the linear regression portion of 100-RWC (%) vs 1/Ψ</t>
  </si>
  <si>
    <r>
      <t>W</t>
    </r>
    <r>
      <rPr>
        <vertAlign val="subscript"/>
        <sz val="11"/>
        <rFont val="Calibri"/>
        <family val="2"/>
      </rPr>
      <t>GT</t>
    </r>
    <r>
      <rPr>
        <sz val="11"/>
        <rFont val="Calibri"/>
        <family val="2"/>
      </rPr>
      <t/>
    </r>
  </si>
  <si>
    <r>
      <t>W</t>
    </r>
    <r>
      <rPr>
        <vertAlign val="subscript"/>
        <sz val="11"/>
        <rFont val="Calibri"/>
        <family val="2"/>
      </rPr>
      <t>T</t>
    </r>
  </si>
  <si>
    <t>Ψ</t>
  </si>
  <si>
    <t>Water potential</t>
  </si>
  <si>
    <t>Ψ = Ψp + Ψs + Ψg</t>
  </si>
  <si>
    <t>Ψg</t>
  </si>
  <si>
    <t>Gravitational potential</t>
  </si>
  <si>
    <t>A negative pressure imposed by gravity; particularly important in tall trees</t>
  </si>
  <si>
    <t>Ψp</t>
  </si>
  <si>
    <t>Turgor pressure</t>
  </si>
  <si>
    <t>A positive pressure imparted by vacuole</t>
  </si>
  <si>
    <t>Ψs</t>
  </si>
  <si>
    <t>A negative pressure imparted by solutes</t>
  </si>
  <si>
    <t>Predicted via linear regression using x value of 100 - RWC (%) at turgor loss</t>
  </si>
  <si>
    <t>Purple cells: data entry</t>
  </si>
  <si>
    <t>AWF</t>
  </si>
  <si>
    <t>Apoplastic water fraction</t>
  </si>
  <si>
    <t>Osmotically active solutes (osmol)</t>
  </si>
  <si>
    <t>Osmotically active solutes by weight (osmol g-1)</t>
  </si>
  <si>
    <t>Ns by weight = Ns/SWC</t>
  </si>
  <si>
    <t>Ns/DW</t>
  </si>
  <si>
    <t>Ns by weight/sample dry weight</t>
  </si>
  <si>
    <t>Osmoles of osmotically active solutes by weight divided by dry mass (osmol g-1 g-1)</t>
  </si>
  <si>
    <t>Data above the red line are from the plateau effect</t>
  </si>
  <si>
    <t>slope (100-RWC%)</t>
  </si>
  <si>
    <t>y intercept (100-RWC%)</t>
  </si>
  <si>
    <r>
      <t>C</t>
    </r>
    <r>
      <rPr>
        <b/>
        <vertAlign val="subscript"/>
        <sz val="11"/>
        <rFont val="Calibri"/>
        <family val="2"/>
      </rPr>
      <t>FT</t>
    </r>
    <r>
      <rPr>
        <b/>
        <sz val="11"/>
        <rFont val="Calibri"/>
        <family val="2"/>
      </rPr>
      <t xml:space="preserve"> (MPa</t>
    </r>
    <r>
      <rPr>
        <b/>
        <vertAlign val="superscript"/>
        <sz val="11"/>
        <rFont val="Calibri"/>
        <family val="2"/>
      </rPr>
      <t>-1</t>
    </r>
    <r>
      <rPr>
        <b/>
        <sz val="11"/>
        <rFont val="Calibri"/>
        <family val="2"/>
      </rPr>
      <t>)</t>
    </r>
  </si>
  <si>
    <r>
      <t>C</t>
    </r>
    <r>
      <rPr>
        <vertAlign val="subscript"/>
        <sz val="11"/>
        <rFont val="Calibri"/>
        <family val="2"/>
      </rPr>
      <t>FT</t>
    </r>
  </si>
  <si>
    <t>omoles</t>
  </si>
  <si>
    <t>Osmoles</t>
  </si>
  <si>
    <t>Unit of measure expressing quantity of an osmotically active substance</t>
  </si>
  <si>
    <r>
      <t>Saturated water content (SWC) - water in shoot (H</t>
    </r>
    <r>
      <rPr>
        <vertAlign val="subscript"/>
        <sz val="11"/>
        <color indexed="8"/>
        <rFont val="Calibri"/>
        <family val="2"/>
      </rPr>
      <t>2</t>
    </r>
    <r>
      <rPr>
        <sz val="11"/>
        <color indexed="8"/>
        <rFont val="Calibri"/>
        <family val="2"/>
      </rPr>
      <t>O (g))</t>
    </r>
  </si>
  <si>
    <t>A negative pressure imparted by solutes; extrapolated x intercept from the linear regression portion of mass vs Ψ</t>
  </si>
  <si>
    <r>
      <t>Ψs</t>
    </r>
    <r>
      <rPr>
        <b/>
        <vertAlign val="subscript"/>
        <sz val="10"/>
        <rFont val="Arial"/>
        <family val="2"/>
      </rPr>
      <t xml:space="preserve">FT </t>
    </r>
    <r>
      <rPr>
        <b/>
        <sz val="10"/>
        <rFont val="Arial"/>
        <family val="2"/>
      </rPr>
      <t>(MPa)</t>
    </r>
  </si>
  <si>
    <t>Solute water potenial at turgor loss point (equal to osmotic potential at turgor loss point)</t>
  </si>
  <si>
    <r>
      <t>H</t>
    </r>
    <r>
      <rPr>
        <vertAlign val="subscript"/>
        <sz val="11"/>
        <color indexed="8"/>
        <rFont val="Calibri"/>
        <family val="2"/>
      </rPr>
      <t>2</t>
    </r>
    <r>
      <rPr>
        <sz val="11"/>
        <color indexed="8"/>
        <rFont val="Calibri"/>
        <family val="2"/>
      </rPr>
      <t>O mass vs Ψ scatterplot</t>
    </r>
  </si>
  <si>
    <t>100-RWC(%) vs -1/Ψ scatterplot</t>
  </si>
  <si>
    <r>
      <t>SWC-H</t>
    </r>
    <r>
      <rPr>
        <vertAlign val="subscript"/>
        <sz val="11"/>
        <color indexed="8"/>
        <rFont val="Calibri"/>
        <family val="2"/>
      </rPr>
      <t>2</t>
    </r>
    <r>
      <rPr>
        <sz val="11"/>
        <color indexed="8"/>
        <rFont val="Calibri"/>
        <family val="2"/>
      </rPr>
      <t>O (g) vs -1/Ψ scatterplot</t>
    </r>
  </si>
  <si>
    <t>Data</t>
  </si>
  <si>
    <t>Location of Source</t>
  </si>
  <si>
    <t>Slope of Ψp vs RWC, above and including turgor loss point, using Model II Regression</t>
  </si>
  <si>
    <t>Slope of RWC vs Ψ, including turgor loss point and points above, using Model II Regression</t>
  </si>
  <si>
    <t>Water extracted between gravitational potential and turgor loss point, in moles, based on area of measured leaf or stem</t>
  </si>
  <si>
    <t>Water extracted between full turgor and turgor loss point, in moles, based on area of measured leaf or stem</t>
  </si>
  <si>
    <t>Water extracted between full turgor and turgor loss point, in moles, based on weight of measured leaf or stem</t>
  </si>
  <si>
    <t>Water extracted between gravitational potential and turgor loss point, in moles, based on weight of measured leaf or stem</t>
  </si>
  <si>
    <t>Absolute capacitance, using Model II Regression for slope</t>
  </si>
  <si>
    <t>Data (using fresh leaf area)</t>
  </si>
  <si>
    <t>Data (using SWC(g))</t>
  </si>
  <si>
    <t>Data (calculated using formula)</t>
  </si>
  <si>
    <r>
      <t>Estimated from Model II linear regression as mass of H</t>
    </r>
    <r>
      <rPr>
        <vertAlign val="subscript"/>
        <sz val="11"/>
        <color indexed="8"/>
        <rFont val="Calibri"/>
        <family val="2"/>
      </rPr>
      <t>2</t>
    </r>
    <r>
      <rPr>
        <sz val="11"/>
        <color indexed="8"/>
        <rFont val="Calibri"/>
        <family val="2"/>
      </rPr>
      <t>O between y value derived from GPG and height, and y value at turgor loss (1 mol H</t>
    </r>
    <r>
      <rPr>
        <vertAlign val="subscript"/>
        <sz val="11"/>
        <color indexed="8"/>
        <rFont val="Calibri"/>
        <family val="2"/>
      </rPr>
      <t>2</t>
    </r>
    <r>
      <rPr>
        <sz val="11"/>
        <color indexed="8"/>
        <rFont val="Calibri"/>
        <family val="2"/>
      </rPr>
      <t>O = 18g); relevant for tree canopy samples</t>
    </r>
  </si>
  <si>
    <r>
      <t>Estimated from Model II linear regression as mass of H</t>
    </r>
    <r>
      <rPr>
        <vertAlign val="subscript"/>
        <sz val="11"/>
        <color indexed="8"/>
        <rFont val="Calibri"/>
        <family val="2"/>
      </rPr>
      <t>2</t>
    </r>
    <r>
      <rPr>
        <sz val="11"/>
        <color indexed="8"/>
        <rFont val="Calibri"/>
        <family val="2"/>
      </rPr>
      <t>O between full turgor and y value at turgor loss (1 mol H2O = 18g); relevant for tree canopy samples</t>
    </r>
  </si>
  <si>
    <t>R</t>
  </si>
  <si>
    <t>Universal gas constant</t>
  </si>
  <si>
    <t>From Idea Gas Law; defined as 8.314462 (J/mol K); used in calculating Ns using van't Hoff equation</t>
  </si>
  <si>
    <t>T</t>
  </si>
  <si>
    <t>Temperature</t>
  </si>
  <si>
    <t>in Kelvin; temperature of room when PV curves were performed; here an average room temp of 70F (294.26K)</t>
  </si>
  <si>
    <r>
      <t>Moles of osmotically active solutes using Ψs</t>
    </r>
    <r>
      <rPr>
        <vertAlign val="subscript"/>
        <sz val="11"/>
        <color indexed="8"/>
        <rFont val="Calibri"/>
        <family val="2"/>
      </rPr>
      <t>FT</t>
    </r>
    <r>
      <rPr>
        <sz val="11"/>
        <color indexed="8"/>
        <rFont val="Calibri"/>
        <family val="2"/>
      </rPr>
      <t xml:space="preserve"> = -RTNs / Wo, where Ψs</t>
    </r>
    <r>
      <rPr>
        <vertAlign val="subscript"/>
        <sz val="11"/>
        <color indexed="8"/>
        <rFont val="Calibri"/>
        <family val="2"/>
      </rPr>
      <t>FT</t>
    </r>
    <r>
      <rPr>
        <sz val="11"/>
        <color indexed="8"/>
        <rFont val="Calibri"/>
        <family val="2"/>
      </rPr>
      <t xml:space="preserve"> is osmotic potential at full turgor, Ns is # osmoles of solute in symplasm, Wo is mass of symplastic water in fully saturated tissue, R is ideal gas constant, T is temperature (per Schulte &amp; Hinckley 1985)</t>
    </r>
  </si>
  <si>
    <t>Data above black line comprise the curve portion of the PV Curve; the cell immediately below the line is the turgor loss point; all cells below the line comprise the linear portion of the curve</t>
  </si>
  <si>
    <t>Adjust formulas for slope and intercept (cells B34 and B35) to include the turgor loss point and points below.</t>
  </si>
  <si>
    <t>Enter plant leaf or shoot specimen ID (cell M3).</t>
  </si>
  <si>
    <t>Enter leaf dry mass in cell B2 .</t>
  </si>
  <si>
    <r>
      <rPr>
        <i/>
        <sz val="11"/>
        <color indexed="8"/>
        <rFont val="Calibri"/>
        <family val="2"/>
      </rPr>
      <t>Optional:</t>
    </r>
    <r>
      <rPr>
        <sz val="11"/>
        <color indexed="8"/>
        <rFont val="Calibri"/>
        <family val="2"/>
      </rPr>
      <t xml:space="preserve">  Enter bag mass cell B2 if applicable.</t>
    </r>
  </si>
  <si>
    <r>
      <rPr>
        <i/>
        <sz val="11"/>
        <color indexed="8"/>
        <rFont val="Calibri"/>
        <family val="2"/>
      </rPr>
      <t>Optional:</t>
    </r>
    <r>
      <rPr>
        <sz val="11"/>
        <color indexed="8"/>
        <rFont val="Calibri"/>
        <family val="2"/>
      </rPr>
      <t xml:space="preserve"> enter leaf area and leaf height (cells E2 and E3) for calculation of absolute capacitance.</t>
    </r>
  </si>
  <si>
    <t>Osmotic potential at full turgor is now automatically approximated as 1/y intercept (cell K7).  This value will be better estimated automatically in Step 3.</t>
  </si>
  <si>
    <t>In the curved portion (open circles in this scatterplot), adjust point ranges to include the turgor loss point and points above.  In the linear portion (closed circles in this scatterplot), adjust point ranges to include the turgor loss point and points below.</t>
  </si>
  <si>
    <t>Adjust formulas for slope and intercept (cells I34 and I35) to include the turgor loss point and all points above.</t>
  </si>
  <si>
    <t>osmotic (or solute) potential at full turgor; linear extrapolation to y intercept</t>
  </si>
  <si>
    <t>saturated water content (g); linear extrapolation to x intercept, scaled to leaf dry mass</t>
  </si>
  <si>
    <t>apoplastic water fraction (%); linear extrapolation to x intercept</t>
  </si>
  <si>
    <t>apoplastic water fraction (g); linear extrapolation to x-intercept</t>
  </si>
  <si>
    <t>RWC(%) at turgor loss point</t>
  </si>
  <si>
    <t>The slope of an RMA regression line is calculated as the ratio of standard deviation of Y to the standard deviation of X, which is equivalent to the slope of the OLS regression line multipled by the correlation coefficient, r</t>
  </si>
  <si>
    <t>The y-intercept of an RMA regression line is calculated the mean of Y minus the slope calculated from RMA regression ("B." above) times the mean of X, or b=Yline - m*Xline</t>
  </si>
  <si>
    <t>SympWFraction (%)</t>
  </si>
  <si>
    <t>SatWContent (g/g)</t>
  </si>
  <si>
    <r>
      <t>S</t>
    </r>
    <r>
      <rPr>
        <b/>
        <sz val="11"/>
        <color indexed="8"/>
        <rFont val="Calibri"/>
        <family val="2"/>
      </rPr>
      <t>ymp</t>
    </r>
    <r>
      <rPr>
        <b/>
        <sz val="11"/>
        <color indexed="8"/>
        <rFont val="Calibri"/>
        <family val="2"/>
      </rPr>
      <t>WF</t>
    </r>
    <r>
      <rPr>
        <b/>
        <sz val="11"/>
        <color indexed="8"/>
        <rFont val="Calibri"/>
        <family val="2"/>
      </rPr>
      <t>raction</t>
    </r>
    <r>
      <rPr>
        <b/>
        <sz val="11"/>
        <color indexed="8"/>
        <rFont val="Calibri"/>
        <family val="2"/>
      </rPr>
      <t xml:space="preserve"> (g)</t>
    </r>
  </si>
  <si>
    <t>Adjust formula for the turgor loss point (cell K8) by selecting column H, cell below the border.</t>
  </si>
  <si>
    <t>Adjust formula for RWC (%) at turgor loss point (cell K9) by selecting column F, cell below the border.</t>
  </si>
  <si>
    <r>
      <t>If present, a plateau effect is a right-trending, horizontal departure from the linear region when the leaf is most hydrated.  This effect can be removed by shifting r</t>
    </r>
    <r>
      <rPr>
        <sz val="11"/>
        <color indexed="8"/>
        <rFont val="Calibri"/>
        <family val="2"/>
      </rPr>
      <t>ange</t>
    </r>
    <r>
      <rPr>
        <sz val="11"/>
        <color indexed="8"/>
        <rFont val="Calibri"/>
        <family val="2"/>
      </rPr>
      <t xml:space="preserve"> of data</t>
    </r>
    <r>
      <rPr>
        <sz val="11"/>
        <color indexed="8"/>
        <rFont val="Calibri"/>
        <family val="2"/>
      </rPr>
      <t xml:space="preserve"> for graph and parameters (next steps)</t>
    </r>
    <r>
      <rPr>
        <sz val="11"/>
        <color indexed="8"/>
        <rFont val="Calibri"/>
        <family val="2"/>
      </rPr>
      <t>.</t>
    </r>
  </si>
  <si>
    <r>
      <t>Draw a red border below the last cell of the plateau effect, so the cells in the curv</t>
    </r>
    <r>
      <rPr>
        <sz val="11"/>
        <color indexed="8"/>
        <rFont val="Calibri"/>
        <family val="2"/>
      </rPr>
      <t>e (non-linear portion)</t>
    </r>
    <r>
      <rPr>
        <sz val="11"/>
        <color indexed="8"/>
        <rFont val="Calibri"/>
        <family val="2"/>
      </rPr>
      <t xml:space="preserve"> are between the red line and the black line (with the black line indicating the last point in the curve portion of the PV Curve)</t>
    </r>
  </si>
  <si>
    <r>
      <t xml:space="preserve">Saturated water content (cell </t>
    </r>
    <r>
      <rPr>
        <sz val="11"/>
        <color indexed="8"/>
        <rFont val="Calibri"/>
        <family val="2"/>
      </rPr>
      <t>K</t>
    </r>
    <r>
      <rPr>
        <sz val="11"/>
        <color indexed="8"/>
        <rFont val="Calibri"/>
        <family val="2"/>
      </rPr>
      <t>4) is now automatically estimated from the x intercept as leaf water mass at saturation / dry mass.</t>
    </r>
  </si>
  <si>
    <r>
      <t xml:space="preserve">Adjust formula for bulk modulus of elasticity (cell </t>
    </r>
    <r>
      <rPr>
        <sz val="11"/>
        <color indexed="8"/>
        <rFont val="Calibri"/>
        <family val="2"/>
      </rPr>
      <t>K</t>
    </r>
    <r>
      <rPr>
        <sz val="11"/>
        <color indexed="8"/>
        <rFont val="Calibri"/>
        <family val="2"/>
      </rPr>
      <t>10) to include the turgor loss point and points above.</t>
    </r>
  </si>
  <si>
    <r>
      <t xml:space="preserve">Adjust formula for capacitance before turgor loss (cell </t>
    </r>
    <r>
      <rPr>
        <sz val="11"/>
        <color indexed="8"/>
        <rFont val="Calibri"/>
        <family val="2"/>
      </rPr>
      <t>K</t>
    </r>
    <r>
      <rPr>
        <sz val="11"/>
        <color indexed="8"/>
        <rFont val="Calibri"/>
        <family val="2"/>
      </rPr>
      <t>11) to include the turgor loss point and points above.</t>
    </r>
  </si>
  <si>
    <r>
      <t xml:space="preserve">Adjust formula for capacitance after turgor loss (cell </t>
    </r>
    <r>
      <rPr>
        <sz val="11"/>
        <color indexed="8"/>
        <rFont val="Calibri"/>
        <family val="2"/>
      </rPr>
      <t>K</t>
    </r>
    <r>
      <rPr>
        <sz val="11"/>
        <color indexed="8"/>
        <rFont val="Calibri"/>
        <family val="2"/>
      </rPr>
      <t>12) to include the turgor loss point and points below.</t>
    </r>
  </si>
  <si>
    <r>
      <t xml:space="preserve">Absolute capacitances and water extracted scaled to leaf area or leaf dry mass (cells </t>
    </r>
    <r>
      <rPr>
        <sz val="11"/>
        <color indexed="8"/>
        <rFont val="Calibri"/>
        <family val="2"/>
      </rPr>
      <t>K</t>
    </r>
    <r>
      <rPr>
        <sz val="11"/>
        <color indexed="8"/>
        <rFont val="Calibri"/>
        <family val="2"/>
      </rPr>
      <t>13:</t>
    </r>
    <r>
      <rPr>
        <sz val="11"/>
        <color indexed="8"/>
        <rFont val="Calibri"/>
        <family val="2"/>
      </rPr>
      <t>K</t>
    </r>
    <r>
      <rPr>
        <sz val="11"/>
        <color indexed="8"/>
        <rFont val="Calibri"/>
        <family val="2"/>
      </rPr>
      <t>18) are now automatically calculated.</t>
    </r>
  </si>
  <si>
    <r>
      <t xml:space="preserve">Quantity of osmotically active solutes (cell </t>
    </r>
    <r>
      <rPr>
        <sz val="11"/>
        <color indexed="8"/>
        <rFont val="Calibri"/>
        <family val="2"/>
      </rPr>
      <t>K</t>
    </r>
    <r>
      <rPr>
        <sz val="11"/>
        <color indexed="8"/>
        <rFont val="Calibri"/>
        <family val="2"/>
      </rPr>
      <t>19) is now automatically calculated.</t>
    </r>
  </si>
  <si>
    <r>
      <t>Regression slope of</t>
    </r>
    <r>
      <rPr>
        <sz val="11"/>
        <color indexed="8"/>
        <rFont val="Calibri"/>
        <family val="2"/>
      </rPr>
      <t xml:space="preserve"> </t>
    </r>
    <r>
      <rPr>
        <sz val="11"/>
        <color indexed="8"/>
        <rFont val="Calibri"/>
        <family val="2"/>
      </rPr>
      <t>RWC vs Ψ, including turgor loss point and points below</t>
    </r>
  </si>
  <si>
    <t>Regression slope of Ψp vs RWC, including turgor loss point and points above; = (dP/dV)*V</t>
  </si>
  <si>
    <t>Regression slope of RWC vs Ψ, including turgor loss point and points above</t>
  </si>
  <si>
    <t>SWF</t>
  </si>
  <si>
    <t>Symplastic Water Fraction</t>
  </si>
  <si>
    <t>amount of water in cell walls (not in cell); 100 minus symplastic water fraction (or the x-intercept of H2O vs Ψ plot)</t>
  </si>
  <si>
    <t>amount of water in cytoplasm (the x-intercept of H2O vs Ψ plot)</t>
  </si>
  <si>
    <r>
      <t xml:space="preserve">Osmotic </t>
    </r>
    <r>
      <rPr>
        <sz val="11"/>
        <color indexed="8"/>
        <rFont val="Calibri"/>
        <family val="2"/>
      </rPr>
      <t xml:space="preserve">(solute) </t>
    </r>
    <r>
      <rPr>
        <sz val="11"/>
        <color indexed="8"/>
        <rFont val="Calibri"/>
        <family val="2"/>
      </rPr>
      <t>potential at full turgor</t>
    </r>
  </si>
  <si>
    <r>
      <t xml:space="preserve">Osmotic </t>
    </r>
    <r>
      <rPr>
        <sz val="11"/>
        <color indexed="8"/>
        <rFont val="Calibri"/>
        <family val="2"/>
      </rPr>
      <t xml:space="preserve">(solute) </t>
    </r>
    <r>
      <rPr>
        <sz val="11"/>
        <color indexed="8"/>
        <rFont val="Calibri"/>
        <family val="2"/>
      </rPr>
      <t>potentia</t>
    </r>
    <r>
      <rPr>
        <sz val="11"/>
        <color indexed="8"/>
        <rFont val="Calibri"/>
        <family val="2"/>
      </rPr>
      <t>l</t>
    </r>
  </si>
  <si>
    <r>
      <t>Ψ</t>
    </r>
    <r>
      <rPr>
        <vertAlign val="subscript"/>
        <sz val="11"/>
        <rFont val="Calibri"/>
        <family val="2"/>
      </rPr>
      <t>TLP</t>
    </r>
    <r>
      <rPr>
        <sz val="11"/>
        <rFont val="Calibri"/>
        <family val="2"/>
      </rPr>
      <t xml:space="preserve"> or ψπ</t>
    </r>
    <r>
      <rPr>
        <vertAlign val="subscript"/>
        <sz val="11"/>
        <rFont val="Calibri"/>
        <family val="2"/>
      </rPr>
      <t>TLP</t>
    </r>
  </si>
  <si>
    <r>
      <t>π</t>
    </r>
    <r>
      <rPr>
        <vertAlign val="subscript"/>
        <sz val="11"/>
        <color indexed="8"/>
        <rFont val="Calibri"/>
        <family val="2"/>
      </rPr>
      <t xml:space="preserve">o </t>
    </r>
    <r>
      <rPr>
        <sz val="11"/>
        <color indexed="8"/>
        <rFont val="Calibri"/>
        <family val="2"/>
      </rPr>
      <t xml:space="preserve"> or  ψπ</t>
    </r>
    <r>
      <rPr>
        <vertAlign val="subscript"/>
        <sz val="11"/>
        <color indexed="8"/>
        <rFont val="Calibri"/>
        <family val="2"/>
      </rPr>
      <t>HYD</t>
    </r>
    <r>
      <rPr>
        <sz val="11"/>
        <color indexed="8"/>
        <rFont val="Calibri"/>
        <family val="2"/>
      </rPr>
      <t xml:space="preserve"> or Ψs</t>
    </r>
    <r>
      <rPr>
        <vertAlign val="subscript"/>
        <sz val="11"/>
        <color indexed="8"/>
        <rFont val="Calibri"/>
        <family val="2"/>
      </rPr>
      <t>FT</t>
    </r>
  </si>
  <si>
    <t>TEMPLATE</t>
  </si>
  <si>
    <t>1HA3</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</si>
</sst>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0.0000"/>
    <numFmt numFmtId="165" formatCode="0.0"/>
    <numFmt numFmtId="166" formatCode="0.000"/>
    <numFmt numFmtId="167" formatCode="0.000000000"/>
    <numFmt numFmtId="168" formatCode="0.000000"/>
    <numFmt numFmtId="169" formatCode="0.00000"/>
  </numFmts>
  <fonts count="21" x14ac:knownFonts="1">
    <font>
      <sz val="12"/>
      <color theme="1"/>
      <name val="Calibri"/>
      <family val="2"/>
      <scheme val="minor"/>
    </font>
    <font>
      <sz val="11"/>
      <color indexed="8"/>
      <name val="Calibri"/>
      <family val="2"/>
    </font>
    <font>
      <sz val="11"/>
      <color indexed="8"/>
      <name val="Calibri"/>
      <family val="2"/>
    </font>
    <font>
      <vertAlign val="superscript"/>
      <sz val="11"/>
      <color indexed="8"/>
      <name val="Calibri"/>
      <family val="2"/>
    </font>
    <font>
      <b/>
      <sz val="11"/>
      <color indexed="8"/>
      <name val="Calibri"/>
      <family val="2"/>
    </font>
    <font>
      <i/>
      <sz val="11"/>
      <color indexed="8"/>
      <name val="Calibri"/>
      <family val="2"/>
    </font>
    <font>
      <b/>
      <vertAlign val="subscript"/>
      <sz val="11"/>
      <color indexed="8"/>
      <name val="Calibri"/>
      <family val="2"/>
    </font>
    <font>
      <vertAlign val="subscript"/>
      <sz val="11"/>
      <color indexed="8"/>
      <name val="Calibri"/>
      <family val="2"/>
    </font>
    <font>
      <sz val="11"/>
      <name val="Calibri"/>
      <family val="2"/>
    </font>
    <font>
      <b/>
      <sz val="11"/>
      <name val="Calibri"/>
      <family val="2"/>
    </font>
    <font>
      <b/>
      <vertAlign val="subscript"/>
      <sz val="11"/>
      <name val="Calibri"/>
      <family val="2"/>
    </font>
    <font>
      <b/>
      <vertAlign val="superscript"/>
      <sz val="11"/>
      <name val="Calibri"/>
      <family val="2"/>
    </font>
    <font>
      <b/>
      <i/>
      <sz val="11"/>
      <color indexed="8"/>
      <name val="Calibri"/>
      <family val="2"/>
    </font>
    <font>
      <vertAlign val="subscript"/>
      <sz val="11"/>
      <name val="Calibri"/>
      <family val="2"/>
    </font>
    <font>
      <sz val="10"/>
      <name val="Verdana"/>
    </font>
    <font>
      <b/>
      <sz val="10"/>
      <name val="Arial"/>
      <family val="2"/>
    </font>
    <font>
      <b/>
      <vertAlign val="subscript"/>
      <sz val="10"/>
      <name val="Arial"/>
      <family val="2"/>
    </font>
    <font>
      <sz val="8"/>
      <name val="Calibri"/>
      <family val="2"/>
    </font>
    <font>
      <sz val="36"/>
      <color indexed="10"/>
      <name val="Calibri"/>
    </font>
    <font>
      <u/>
      <sz val="12"/>
      <color theme="10"/>
      <name val="Calibri"/>
      <family val="2"/>
      <scheme val="minor"/>
    </font>
    <font>
      <u/>
      <sz val="12"/>
      <color theme="11"/>
      <name val="Calibri"/>
      <family val="2"/>
      <scheme val="minor"/>
    </font>
  </fonts>
  <fills count="12">
    <fill>
      <patternFill patternType="none"/>
    </fill>
    <fill>
      <patternFill patternType="gray125"/>
    </fill>
    <fill>
      <patternFill patternType="solid">
        <fgColor indexed="49"/>
        <bgColor indexed="64"/>
      </patternFill>
    </fill>
    <fill>
      <patternFill patternType="solid">
        <fgColor indexed="27"/>
        <bgColor indexed="64"/>
      </patternFill>
    </fill>
    <fill>
      <patternFill patternType="solid">
        <fgColor indexed="47"/>
        <bgColor indexed="64"/>
      </patternFill>
    </fill>
    <fill>
      <patternFill patternType="solid">
        <fgColor indexed="43"/>
        <bgColor indexed="64"/>
      </patternFill>
    </fill>
    <fill>
      <patternFill patternType="solid">
        <fgColor indexed="47"/>
        <bgColor indexed="8"/>
      </patternFill>
    </fill>
    <fill>
      <patternFill patternType="solid">
        <fgColor indexed="46"/>
        <bgColor indexed="64"/>
      </patternFill>
    </fill>
    <fill>
      <patternFill patternType="solid">
        <fgColor theme="4"/>
        <bgColor indexed="64"/>
      </patternFill>
    </fill>
    <fill>
      <patternFill patternType="solid">
        <fgColor theme="7" tint="0.39997558519241921"/>
        <bgColor indexed="64"/>
      </patternFill>
    </fill>
    <fill>
      <patternFill patternType="solid">
        <fgColor rgb="FFCCFFCC"/>
        <bgColor indexed="64"/>
      </patternFill>
    </fill>
    <fill>
      <patternFill patternType="solid">
        <fgColor indexed="13"/>
        <bgColor indexed="64"/>
      </patternFill>
    </fill>
  </fills>
  <borders count="17">
    <border>
      <left/>
      <right/>
      <top/>
      <bottom/>
      <diagonal/>
    </border>
    <border>
      <left/>
      <right/>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right/>
      <top style="thin">
        <color auto="1"/>
      </top>
      <bottom style="thin">
        <color auto="1"/>
      </bottom>
      <diagonal/>
    </border>
    <border>
      <left style="medium">
        <color auto="1"/>
      </left>
      <right/>
      <top style="medium">
        <color auto="1"/>
      </top>
      <bottom/>
      <diagonal/>
    </border>
    <border>
      <left/>
      <right style="medium">
        <color auto="1"/>
      </right>
      <top style="medium">
        <color auto="1"/>
      </top>
      <bottom/>
      <diagonal/>
    </border>
    <border>
      <left style="medium">
        <color auto="1"/>
      </left>
      <right/>
      <top/>
      <bottom style="medium">
        <color auto="1"/>
      </bottom>
      <diagonal/>
    </border>
    <border>
      <left/>
      <right style="medium">
        <color auto="1"/>
      </right>
      <top/>
      <bottom style="medium">
        <color auto="1"/>
      </bottom>
      <diagonal/>
    </border>
    <border>
      <left style="medium">
        <color auto="1"/>
      </left>
      <right/>
      <top/>
      <bottom/>
      <diagonal/>
    </border>
    <border>
      <left/>
      <right style="medium">
        <color auto="1"/>
      </right>
      <top/>
      <bottom/>
      <diagonal/>
    </border>
    <border>
      <left/>
      <right/>
      <top/>
      <bottom style="thick">
        <color indexed="10"/>
      </bottom>
      <diagonal/>
    </border>
    <border>
      <left/>
      <right/>
      <top/>
      <bottom style="thick">
        <color auto="1"/>
      </bottom>
      <diagonal/>
    </border>
    <border>
      <left/>
      <right style="thin">
        <color auto="1"/>
      </right>
      <top/>
      <bottom/>
      <diagonal/>
    </border>
    <border>
      <left/>
      <right style="thin">
        <color auto="1"/>
      </right>
      <top/>
      <bottom style="thick">
        <color auto="1"/>
      </bottom>
      <diagonal/>
    </border>
    <border>
      <left/>
      <right/>
      <top/>
      <bottom style="thin">
        <color indexed="64"/>
      </bottom>
      <diagonal/>
    </border>
    <border>
      <left/>
      <right style="thin">
        <color auto="1"/>
      </right>
      <top/>
      <bottom style="thin">
        <color indexed="64"/>
      </bottom>
      <diagonal/>
    </border>
  </borders>
  <cellStyleXfs count="5">
    <xf numFmtId="0" fontId="0" fillId="0" borderId="0"/>
    <xf numFmtId="0" fontId="2" fillId="0" borderId="0"/>
    <xf numFmtId="0" fontId="1" fillId="0" borderId="0"/>
    <xf numFmtId="0" fontId="19" fillId="0" borderId="0" applyNumberFormat="0" applyFill="0" applyBorder="0" applyAlignment="0" applyProtection="0"/>
    <xf numFmtId="0" fontId="20" fillId="0" borderId="0" applyNumberFormat="0" applyFill="0" applyBorder="0" applyAlignment="0" applyProtection="0"/>
  </cellStyleXfs>
  <cellXfs count="137">
    <xf numFmtId="0" fontId="0" fillId="0" borderId="0" xfId="0"/>
    <xf numFmtId="164" fontId="2" fillId="0" borderId="0" xfId="1" applyNumberFormat="1" applyFont="1" applyFill="1" applyBorder="1" applyAlignment="1"/>
    <xf numFmtId="167" fontId="2" fillId="0" borderId="0" xfId="1" applyNumberFormat="1" applyFont="1" applyFill="1" applyBorder="1" applyAlignment="1"/>
    <xf numFmtId="0" fontId="4" fillId="0" borderId="0" xfId="1" applyFont="1"/>
    <xf numFmtId="0" fontId="2" fillId="0" borderId="0" xfId="1" applyFont="1"/>
    <xf numFmtId="164" fontId="4" fillId="0" borderId="0" xfId="1" applyNumberFormat="1" applyFont="1" applyFill="1" applyBorder="1"/>
    <xf numFmtId="164" fontId="2" fillId="0" borderId="0" xfId="1" applyNumberFormat="1" applyFont="1" applyFill="1" applyBorder="1"/>
    <xf numFmtId="166" fontId="4" fillId="5" borderId="0" xfId="1" applyNumberFormat="1" applyFont="1" applyFill="1" applyBorder="1"/>
    <xf numFmtId="166" fontId="4" fillId="0" borderId="0" xfId="1" applyNumberFormat="1" applyFont="1" applyFill="1" applyBorder="1"/>
    <xf numFmtId="166" fontId="4" fillId="4" borderId="0" xfId="1" applyNumberFormat="1" applyFont="1" applyFill="1" applyBorder="1"/>
    <xf numFmtId="166" fontId="4" fillId="2" borderId="0" xfId="1" applyNumberFormat="1" applyFont="1" applyFill="1" applyBorder="1"/>
    <xf numFmtId="0" fontId="2" fillId="0" borderId="0" xfId="1" applyFont="1" applyFill="1"/>
    <xf numFmtId="0" fontId="4" fillId="0" borderId="0" xfId="1" applyFont="1" applyFill="1"/>
    <xf numFmtId="0" fontId="8" fillId="0" borderId="0" xfId="1" applyFont="1" applyFill="1" applyBorder="1"/>
    <xf numFmtId="0" fontId="8" fillId="0" borderId="0" xfId="1" applyFont="1" applyFill="1" applyBorder="1" applyAlignment="1">
      <alignment horizontal="left"/>
    </xf>
    <xf numFmtId="0" fontId="2" fillId="0" borderId="0" xfId="1" applyNumberFormat="1" applyFont="1" applyFill="1"/>
    <xf numFmtId="49" fontId="2" fillId="0" borderId="0" xfId="1" applyNumberFormat="1" applyFont="1" applyAlignment="1">
      <alignment horizontal="right"/>
    </xf>
    <xf numFmtId="2" fontId="4" fillId="0" borderId="1" xfId="1" applyNumberFormat="1" applyFont="1" applyFill="1" applyBorder="1" applyAlignment="1"/>
    <xf numFmtId="164" fontId="4" fillId="0" borderId="1" xfId="1" applyNumberFormat="1" applyFont="1" applyFill="1" applyBorder="1" applyAlignment="1"/>
    <xf numFmtId="2" fontId="2" fillId="0" borderId="0" xfId="1" applyNumberFormat="1" applyFont="1" applyFill="1" applyBorder="1" applyAlignment="1"/>
    <xf numFmtId="49" fontId="2" fillId="0" borderId="0" xfId="1" applyNumberFormat="1" applyFont="1" applyFill="1" applyBorder="1" applyAlignment="1"/>
    <xf numFmtId="0" fontId="2" fillId="0" borderId="0" xfId="1" applyFont="1" applyFill="1" applyBorder="1" applyAlignment="1"/>
    <xf numFmtId="164" fontId="2" fillId="0" borderId="0" xfId="1" applyNumberFormat="1" applyFont="1" applyFill="1" applyBorder="1" applyAlignment="1">
      <alignment horizontal="center"/>
    </xf>
    <xf numFmtId="164" fontId="4" fillId="0" borderId="0" xfId="1" applyNumberFormat="1" applyFont="1" applyFill="1" applyBorder="1" applyAlignment="1"/>
    <xf numFmtId="164" fontId="4" fillId="0" borderId="0" xfId="1" applyNumberFormat="1" applyFont="1" applyFill="1" applyBorder="1" applyAlignment="1">
      <alignment horizontal="right"/>
    </xf>
    <xf numFmtId="166" fontId="2" fillId="0" borderId="0" xfId="1" applyNumberFormat="1" applyFont="1" applyFill="1" applyBorder="1" applyAlignment="1">
      <alignment horizontal="left"/>
    </xf>
    <xf numFmtId="168" fontId="2" fillId="0" borderId="0" xfId="1" applyNumberFormat="1" applyFont="1" applyFill="1" applyBorder="1" applyAlignment="1"/>
    <xf numFmtId="0" fontId="2" fillId="0" borderId="0" xfId="1" applyFill="1" applyBorder="1"/>
    <xf numFmtId="164" fontId="5" fillId="0" borderId="0" xfId="1" applyNumberFormat="1" applyFont="1" applyFill="1" applyBorder="1" applyAlignment="1">
      <alignment horizontal="center"/>
    </xf>
    <xf numFmtId="0" fontId="4" fillId="0" borderId="0" xfId="1" applyFont="1" applyFill="1" applyBorder="1" applyAlignment="1"/>
    <xf numFmtId="165" fontId="2" fillId="0" borderId="0" xfId="1" applyNumberFormat="1" applyFont="1" applyFill="1" applyBorder="1" applyAlignment="1"/>
    <xf numFmtId="0" fontId="4" fillId="0" borderId="0" xfId="1" applyFont="1" applyFill="1" applyBorder="1" applyAlignment="1">
      <alignment horizontal="left"/>
    </xf>
    <xf numFmtId="49" fontId="4" fillId="0" borderId="0" xfId="1" applyNumberFormat="1" applyFont="1" applyFill="1" applyBorder="1" applyAlignment="1">
      <alignment horizontal="center"/>
    </xf>
    <xf numFmtId="166" fontId="2" fillId="0" borderId="0" xfId="1" applyNumberFormat="1" applyFont="1" applyFill="1" applyBorder="1" applyAlignment="1"/>
    <xf numFmtId="164" fontId="4" fillId="7" borderId="0" xfId="1" applyNumberFormat="1" applyFont="1" applyFill="1" applyBorder="1"/>
    <xf numFmtId="166" fontId="4" fillId="0" borderId="11" xfId="1" applyNumberFormat="1" applyFont="1" applyFill="1" applyBorder="1"/>
    <xf numFmtId="0" fontId="2" fillId="0" borderId="0" xfId="1" applyFont="1" applyAlignment="1">
      <alignment horizontal="right"/>
    </xf>
    <xf numFmtId="0" fontId="2" fillId="0" borderId="0" xfId="1" applyFont="1" applyFill="1" applyAlignment="1">
      <alignment horizontal="right"/>
    </xf>
    <xf numFmtId="0" fontId="8" fillId="0" borderId="0" xfId="1" applyFont="1" applyFill="1" applyAlignment="1">
      <alignment horizontal="right"/>
    </xf>
    <xf numFmtId="0" fontId="4" fillId="0" borderId="0" xfId="1" applyFont="1" applyAlignment="1">
      <alignment horizontal="left"/>
    </xf>
    <xf numFmtId="0" fontId="4" fillId="0" borderId="0" xfId="1" applyFont="1" applyFill="1" applyAlignment="1">
      <alignment horizontal="left"/>
    </xf>
    <xf numFmtId="0" fontId="9" fillId="0" borderId="0" xfId="1" applyFont="1" applyFill="1" applyBorder="1" applyAlignment="1">
      <alignment horizontal="left"/>
    </xf>
    <xf numFmtId="166" fontId="4" fillId="0" borderId="12" xfId="1" applyNumberFormat="1" applyFont="1" applyFill="1" applyBorder="1"/>
    <xf numFmtId="0" fontId="1" fillId="0" borderId="0" xfId="1" applyFont="1" applyFill="1"/>
    <xf numFmtId="0" fontId="1" fillId="0" borderId="0" xfId="1" applyNumberFormat="1" applyFont="1" applyFill="1"/>
    <xf numFmtId="0" fontId="1" fillId="0" borderId="0" xfId="1" applyFont="1" applyFill="1" applyBorder="1" applyAlignment="1"/>
    <xf numFmtId="166" fontId="1" fillId="0" borderId="0" xfId="1" applyNumberFormat="1" applyFont="1" applyFill="1" applyBorder="1" applyAlignment="1">
      <alignment horizontal="left"/>
    </xf>
    <xf numFmtId="164" fontId="1" fillId="0" borderId="0" xfId="1" applyNumberFormat="1" applyFont="1" applyFill="1" applyBorder="1" applyAlignment="1"/>
    <xf numFmtId="0" fontId="8" fillId="10" borderId="0" xfId="1" applyFont="1" applyFill="1" applyBorder="1" applyAlignment="1">
      <alignment horizontal="left"/>
    </xf>
    <xf numFmtId="2" fontId="1" fillId="10" borderId="0" xfId="1" applyNumberFormat="1" applyFont="1" applyFill="1" applyBorder="1" applyAlignment="1"/>
    <xf numFmtId="164" fontId="1" fillId="9" borderId="0" xfId="2" applyNumberFormat="1" applyFont="1" applyFill="1" applyBorder="1" applyAlignment="1"/>
    <xf numFmtId="2" fontId="1" fillId="0" borderId="0" xfId="2" applyNumberFormat="1" applyFont="1" applyBorder="1" applyAlignment="1"/>
    <xf numFmtId="0" fontId="1" fillId="0" borderId="0" xfId="2" applyFont="1" applyAlignment="1"/>
    <xf numFmtId="2" fontId="1" fillId="8" borderId="0" xfId="2" applyNumberFormat="1" applyFont="1" applyFill="1" applyBorder="1" applyAlignment="1"/>
    <xf numFmtId="164" fontId="1" fillId="0" borderId="0" xfId="2" applyNumberFormat="1" applyFont="1" applyAlignment="1"/>
    <xf numFmtId="0" fontId="1" fillId="9" borderId="0" xfId="2" applyFill="1"/>
    <xf numFmtId="165" fontId="1" fillId="8" borderId="0" xfId="2" applyNumberFormat="1" applyFont="1" applyFill="1" applyAlignment="1"/>
    <xf numFmtId="0" fontId="4" fillId="0" borderId="1" xfId="2" applyFont="1" applyBorder="1" applyAlignment="1">
      <alignment horizontal="left"/>
    </xf>
    <xf numFmtId="0" fontId="1" fillId="0" borderId="1" xfId="2" applyFont="1" applyBorder="1" applyAlignment="1"/>
    <xf numFmtId="164" fontId="1" fillId="0" borderId="0" xfId="2" applyNumberFormat="1" applyFont="1" applyBorder="1" applyAlignment="1"/>
    <xf numFmtId="164" fontId="5" fillId="0" borderId="0" xfId="2" applyNumberFormat="1" applyFont="1" applyBorder="1" applyAlignment="1">
      <alignment horizontal="center"/>
    </xf>
    <xf numFmtId="2" fontId="4" fillId="9" borderId="2" xfId="2" applyNumberFormat="1" applyFont="1" applyFill="1" applyBorder="1" applyAlignment="1"/>
    <xf numFmtId="0" fontId="4" fillId="9" borderId="3" xfId="2" applyFont="1" applyFill="1" applyBorder="1" applyAlignment="1">
      <alignment horizontal="left"/>
    </xf>
    <xf numFmtId="0" fontId="4" fillId="0" borderId="0" xfId="2" applyFont="1" applyAlignment="1"/>
    <xf numFmtId="164" fontId="4" fillId="0" borderId="0" xfId="2" applyNumberFormat="1" applyFont="1" applyAlignment="1"/>
    <xf numFmtId="49" fontId="4" fillId="3" borderId="4" xfId="2" applyNumberFormat="1" applyFont="1" applyFill="1" applyBorder="1" applyAlignment="1">
      <alignment horizontal="center"/>
    </xf>
    <xf numFmtId="164" fontId="4" fillId="4" borderId="5" xfId="2" applyNumberFormat="1" applyFont="1" applyFill="1" applyBorder="1" applyAlignment="1">
      <alignment horizontal="right"/>
    </xf>
    <xf numFmtId="166" fontId="4" fillId="4" borderId="6" xfId="2" applyNumberFormat="1" applyFont="1" applyFill="1" applyBorder="1" applyAlignment="1">
      <alignment horizontal="right"/>
    </xf>
    <xf numFmtId="0" fontId="1" fillId="0" borderId="0" xfId="2" applyFont="1" applyBorder="1" applyAlignment="1"/>
    <xf numFmtId="2" fontId="8" fillId="9" borderId="0" xfId="2" applyNumberFormat="1" applyFont="1" applyFill="1" applyBorder="1" applyAlignment="1"/>
    <xf numFmtId="164" fontId="8" fillId="0" borderId="0" xfId="2" applyNumberFormat="1" applyFont="1" applyBorder="1" applyAlignment="1"/>
    <xf numFmtId="0" fontId="14" fillId="9" borderId="13" xfId="2" applyFont="1" applyFill="1" applyBorder="1"/>
    <xf numFmtId="164" fontId="1" fillId="0" borderId="0" xfId="2" applyNumberFormat="1" applyFont="1" applyBorder="1" applyAlignment="1">
      <alignment horizontal="center"/>
    </xf>
    <xf numFmtId="164" fontId="4" fillId="6" borderId="9" xfId="2" applyNumberFormat="1" applyFont="1" applyFill="1" applyBorder="1" applyAlignment="1">
      <alignment horizontal="right"/>
    </xf>
    <xf numFmtId="166" fontId="4" fillId="6" borderId="10" xfId="2" applyNumberFormat="1" applyFont="1" applyFill="1" applyBorder="1" applyAlignment="1">
      <alignment horizontal="right"/>
    </xf>
    <xf numFmtId="0" fontId="1" fillId="0" borderId="0" xfId="2" applyFont="1"/>
    <xf numFmtId="0" fontId="1" fillId="0" borderId="0" xfId="2" applyFont="1" applyFill="1" applyAlignment="1"/>
    <xf numFmtId="164" fontId="4" fillId="5" borderId="9" xfId="2" applyNumberFormat="1" applyFont="1" applyFill="1" applyBorder="1" applyAlignment="1"/>
    <xf numFmtId="0" fontId="9" fillId="4" borderId="10" xfId="2" applyFont="1" applyFill="1" applyBorder="1" applyAlignment="1">
      <alignment horizontal="right"/>
    </xf>
    <xf numFmtId="2" fontId="1" fillId="9" borderId="0" xfId="2" applyNumberFormat="1" applyFont="1" applyFill="1" applyAlignment="1"/>
    <xf numFmtId="164" fontId="4" fillId="5" borderId="7" xfId="2" applyNumberFormat="1" applyFont="1" applyFill="1" applyBorder="1" applyAlignment="1"/>
    <xf numFmtId="0" fontId="9" fillId="4" borderId="8" xfId="2" applyFont="1" applyFill="1" applyBorder="1" applyAlignment="1">
      <alignment horizontal="right"/>
    </xf>
    <xf numFmtId="2" fontId="1" fillId="9" borderId="0" xfId="2" applyNumberFormat="1" applyFont="1" applyFill="1" applyBorder="1" applyAlignment="1"/>
    <xf numFmtId="164" fontId="4" fillId="5" borderId="2" xfId="2" applyNumberFormat="1" applyFont="1" applyFill="1" applyBorder="1" applyAlignment="1"/>
    <xf numFmtId="0" fontId="9" fillId="4" borderId="3" xfId="2" applyFont="1" applyFill="1" applyBorder="1" applyAlignment="1">
      <alignment horizontal="right"/>
    </xf>
    <xf numFmtId="164" fontId="4" fillId="8" borderId="9" xfId="2" applyNumberFormat="1" applyFont="1" applyFill="1" applyBorder="1" applyAlignment="1">
      <alignment horizontal="right"/>
    </xf>
    <xf numFmtId="0" fontId="9" fillId="8" borderId="10" xfId="2" applyFont="1" applyFill="1" applyBorder="1" applyAlignment="1">
      <alignment horizontal="right"/>
    </xf>
    <xf numFmtId="164" fontId="4" fillId="4" borderId="7" xfId="2" applyNumberFormat="1" applyFont="1" applyFill="1" applyBorder="1" applyAlignment="1">
      <alignment horizontal="right"/>
    </xf>
    <xf numFmtId="164" fontId="4" fillId="4" borderId="9" xfId="2" applyNumberFormat="1" applyFont="1" applyFill="1" applyBorder="1" applyAlignment="1">
      <alignment horizontal="right"/>
    </xf>
    <xf numFmtId="2" fontId="8" fillId="9" borderId="12" xfId="2" applyNumberFormat="1" applyFont="1" applyFill="1" applyBorder="1" applyAlignment="1"/>
    <xf numFmtId="164" fontId="8" fillId="0" borderId="12" xfId="2" applyNumberFormat="1" applyFont="1" applyBorder="1" applyAlignment="1"/>
    <xf numFmtId="0" fontId="14" fillId="9" borderId="14" xfId="2" applyFont="1" applyFill="1" applyBorder="1"/>
    <xf numFmtId="164" fontId="1" fillId="0" borderId="12" xfId="2" applyNumberFormat="1" applyFont="1" applyBorder="1" applyAlignment="1">
      <alignment horizontal="center"/>
    </xf>
    <xf numFmtId="164" fontId="1" fillId="0" borderId="12" xfId="2" applyNumberFormat="1" applyFont="1" applyBorder="1" applyAlignment="1"/>
    <xf numFmtId="2" fontId="1" fillId="0" borderId="12" xfId="2" applyNumberFormat="1" applyFont="1" applyBorder="1" applyAlignment="1"/>
    <xf numFmtId="164" fontId="4" fillId="4" borderId="2" xfId="2" applyNumberFormat="1" applyFont="1" applyFill="1" applyBorder="1" applyAlignment="1">
      <alignment horizontal="right"/>
    </xf>
    <xf numFmtId="168" fontId="1" fillId="0" borderId="0" xfId="2" applyNumberFormat="1" applyFont="1" applyAlignment="1"/>
    <xf numFmtId="167" fontId="1" fillId="0" borderId="0" xfId="2" applyNumberFormat="1" applyFont="1" applyFill="1" applyBorder="1" applyAlignment="1"/>
    <xf numFmtId="169" fontId="1" fillId="0" borderId="0" xfId="2" applyNumberFormat="1" applyFont="1" applyAlignment="1"/>
    <xf numFmtId="0" fontId="1" fillId="0" borderId="0" xfId="0" applyFont="1" applyFill="1" applyBorder="1" applyAlignment="1"/>
    <xf numFmtId="169" fontId="1" fillId="0" borderId="0" xfId="0" applyNumberFormat="1" applyFont="1"/>
    <xf numFmtId="0" fontId="1" fillId="0" borderId="0" xfId="2" applyFont="1" applyAlignment="1">
      <alignment horizontal="center"/>
    </xf>
    <xf numFmtId="0" fontId="1" fillId="0" borderId="0" xfId="2"/>
    <xf numFmtId="164" fontId="9" fillId="0" borderId="0" xfId="2" applyNumberFormat="1" applyFont="1" applyFill="1" applyBorder="1" applyAlignment="1"/>
    <xf numFmtId="49" fontId="1" fillId="0" borderId="0" xfId="2" applyNumberFormat="1" applyFont="1" applyAlignment="1"/>
    <xf numFmtId="2" fontId="4" fillId="0" borderId="0" xfId="2" applyNumberFormat="1" applyFont="1" applyBorder="1" applyAlignment="1">
      <alignment horizontal="left"/>
    </xf>
    <xf numFmtId="164" fontId="1" fillId="0" borderId="1" xfId="2" applyNumberFormat="1" applyFont="1" applyBorder="1" applyAlignment="1"/>
    <xf numFmtId="49" fontId="1" fillId="0" borderId="1" xfId="2" applyNumberFormat="1" applyFont="1" applyBorder="1" applyAlignment="1"/>
    <xf numFmtId="2" fontId="1" fillId="0" borderId="1" xfId="2" applyNumberFormat="1" applyFont="1" applyBorder="1" applyAlignment="1"/>
    <xf numFmtId="164" fontId="12" fillId="0" borderId="1" xfId="2" applyNumberFormat="1" applyFont="1" applyBorder="1" applyAlignment="1">
      <alignment horizontal="left"/>
    </xf>
    <xf numFmtId="164" fontId="1" fillId="0" borderId="0" xfId="2" applyNumberFormat="1" applyFont="1" applyFill="1" applyBorder="1" applyAlignment="1"/>
    <xf numFmtId="164" fontId="1" fillId="5" borderId="0" xfId="2" applyNumberFormat="1" applyFont="1" applyFill="1" applyAlignment="1"/>
    <xf numFmtId="49" fontId="1" fillId="0" borderId="0" xfId="2" applyNumberFormat="1" applyFont="1" applyFill="1" applyBorder="1" applyAlignment="1">
      <alignment horizontal="right"/>
    </xf>
    <xf numFmtId="0" fontId="1" fillId="5" borderId="0" xfId="2" applyFont="1" applyFill="1" applyBorder="1" applyAlignment="1">
      <alignment horizontal="left"/>
    </xf>
    <xf numFmtId="164" fontId="1" fillId="5" borderId="0" xfId="2" applyNumberFormat="1" applyFont="1" applyFill="1" applyAlignment="1">
      <alignment horizontal="right"/>
    </xf>
    <xf numFmtId="164" fontId="1" fillId="0" borderId="0" xfId="2" applyNumberFormat="1" applyFont="1" applyFill="1" applyAlignment="1">
      <alignment horizontal="right"/>
    </xf>
    <xf numFmtId="49" fontId="1" fillId="0" borderId="0" xfId="2" applyNumberFormat="1" applyFont="1" applyFill="1" applyAlignment="1">
      <alignment horizontal="left"/>
    </xf>
    <xf numFmtId="2" fontId="1" fillId="0" borderId="0" xfId="2" applyNumberFormat="1" applyFont="1" applyAlignment="1"/>
    <xf numFmtId="164" fontId="1" fillId="5" borderId="0" xfId="2" applyNumberFormat="1" applyFont="1" applyFill="1" applyBorder="1" applyAlignment="1">
      <alignment horizontal="right"/>
    </xf>
    <xf numFmtId="164" fontId="1" fillId="0" borderId="0" xfId="2" applyNumberFormat="1" applyFont="1" applyFill="1" applyAlignment="1"/>
    <xf numFmtId="164" fontId="1" fillId="0" borderId="0" xfId="2" applyNumberFormat="1" applyFont="1" applyBorder="1" applyAlignment="1">
      <alignment horizontal="left"/>
    </xf>
    <xf numFmtId="166" fontId="1" fillId="0" borderId="0" xfId="2" applyNumberFormat="1" applyFont="1" applyAlignment="1"/>
    <xf numFmtId="1" fontId="1" fillId="0" borderId="0" xfId="2" applyNumberFormat="1" applyFont="1" applyFill="1" applyBorder="1" applyAlignment="1">
      <alignment horizontal="left"/>
    </xf>
    <xf numFmtId="49" fontId="1" fillId="0" borderId="0" xfId="2" applyNumberFormat="1" applyFont="1" applyFill="1" applyBorder="1" applyAlignment="1">
      <alignment horizontal="center"/>
    </xf>
    <xf numFmtId="0" fontId="14" fillId="9" borderId="0" xfId="2" applyFont="1" applyFill="1" applyBorder="1"/>
    <xf numFmtId="0" fontId="18" fillId="11" borderId="0" xfId="2" applyFont="1" applyFill="1" applyAlignment="1">
      <alignment horizontal="center"/>
    </xf>
    <xf numFmtId="0" fontId="0" fillId="11" borderId="0" xfId="0" applyFill="1" applyAlignment="1">
      <alignment horizontal="center"/>
    </xf>
    <xf numFmtId="2" fontId="1" fillId="9" borderId="15" xfId="2" applyNumberFormat="1" applyFont="1" applyFill="1" applyBorder="1" applyAlignment="1"/>
    <xf numFmtId="164" fontId="8" fillId="0" borderId="15" xfId="2" applyNumberFormat="1" applyFont="1" applyBorder="1" applyAlignment="1"/>
    <xf numFmtId="0" fontId="14" fillId="9" borderId="16" xfId="2" applyFont="1" applyFill="1" applyBorder="1"/>
    <xf numFmtId="164" fontId="1" fillId="0" borderId="15" xfId="2" applyNumberFormat="1" applyFont="1" applyBorder="1" applyAlignment="1">
      <alignment horizontal="center"/>
    </xf>
    <xf numFmtId="164" fontId="1" fillId="0" borderId="15" xfId="2" applyNumberFormat="1" applyFont="1" applyBorder="1" applyAlignment="1"/>
    <xf numFmtId="2" fontId="1" fillId="0" borderId="15" xfId="2" applyNumberFormat="1" applyFont="1" applyBorder="1" applyAlignment="1"/>
    <xf numFmtId="2" fontId="1" fillId="9" borderId="1" xfId="2" applyNumberFormat="1" applyFont="1" applyFill="1" applyBorder="1" applyAlignment="1"/>
    <xf numFmtId="164" fontId="8" fillId="0" borderId="1" xfId="2" applyNumberFormat="1" applyFont="1" applyBorder="1" applyAlignment="1"/>
    <xf numFmtId="0" fontId="14" fillId="9" borderId="1" xfId="2" applyFont="1" applyFill="1" applyBorder="1"/>
    <xf numFmtId="164" fontId="1" fillId="0" borderId="1" xfId="2" applyNumberFormat="1" applyFont="1" applyBorder="1" applyAlignment="1">
      <alignment horizontal="center"/>
    </xf>
  </cellXfs>
  <cellStyles count="5">
    <cellStyle name="Hiperlink" xfId="3" builtinId="8" hidden="1"/>
    <cellStyle name="Hiperlink Visitado" xfId="4" builtinId="9" hidden="1"/>
    <cellStyle name="Normal" xfId="0" builtinId="0"/>
    <cellStyle name="Normal 2" xfId="1"/>
    <cellStyle name="Normal 2 2" xfId="2"/>
  </cellStyles>
  <dxfs count="0"/>
  <tableStyles count="0" defaultTableStyle="TableStyleMedium9" defaultPivotStyle="PivotStyleMedium4"/>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pt-B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7.479356711754806E-2"/>
          <c:y val="6.2667621092817941E-2"/>
          <c:w val="0.89816162135203303"/>
          <c:h val="0.83667794624845404"/>
        </c:manualLayout>
      </c:layout>
      <c:scatterChart>
        <c:scatterStyle val="lineMarker"/>
        <c:varyColors val="0"/>
        <c:ser>
          <c:idx val="0"/>
          <c:order val="0"/>
          <c:spPr>
            <a:ln w="3175">
              <a:solidFill>
                <a:srgbClr val="000000"/>
              </a:solidFill>
              <a:prstDash val="solid"/>
            </a:ln>
          </c:spPr>
          <c:marker>
            <c:symbol val="circle"/>
            <c:size val="6"/>
            <c:spPr>
              <a:noFill/>
              <a:ln>
                <a:solidFill>
                  <a:sysClr val="windowText" lastClr="000000"/>
                </a:solidFill>
              </a:ln>
            </c:spPr>
          </c:marker>
          <c:xVal>
            <c:numRef>
              <c:f>'Folha 1'!$G$5:$G$14</c:f>
              <c:numCache>
                <c:formatCode>0.0000</c:formatCode>
                <c:ptCount val="10"/>
                <c:pt idx="0">
                  <c:v>13.500541725953696</c:v>
                </c:pt>
                <c:pt idx="1">
                  <c:v>14.087642121478922</c:v>
                </c:pt>
                <c:pt idx="2">
                  <c:v>14.283342253320626</c:v>
                </c:pt>
                <c:pt idx="3">
                  <c:v>14.67474251700412</c:v>
                </c:pt>
                <c:pt idx="4">
                  <c:v>14.870442648845852</c:v>
                </c:pt>
                <c:pt idx="5">
                  <c:v>15.066142780687585</c:v>
                </c:pt>
                <c:pt idx="6">
                  <c:v>15.457543044371036</c:v>
                </c:pt>
                <c:pt idx="7">
                  <c:v>15.848943308054515</c:v>
                </c:pt>
                <c:pt idx="8">
                  <c:v>16.240343571737966</c:v>
                </c:pt>
                <c:pt idx="9">
                  <c:v>16.631743835421446</c:v>
                </c:pt>
              </c:numCache>
            </c:numRef>
          </c:xVal>
          <c:yVal>
            <c:numRef>
              <c:f>'Folha 1'!$B$5:$B$14</c:f>
              <c:numCache>
                <c:formatCode>0.0000</c:formatCode>
                <c:ptCount val="10"/>
                <c:pt idx="0">
                  <c:v>5.2631578947368425</c:v>
                </c:pt>
                <c:pt idx="1">
                  <c:v>3.5714285714285712</c:v>
                </c:pt>
                <c:pt idx="2">
                  <c:v>2.1276595744680851</c:v>
                </c:pt>
                <c:pt idx="3">
                  <c:v>1.7241379310344829</c:v>
                </c:pt>
                <c:pt idx="4">
                  <c:v>1.5625</c:v>
                </c:pt>
                <c:pt idx="5">
                  <c:v>1.5151515151515151</c:v>
                </c:pt>
                <c:pt idx="6">
                  <c:v>1.5151515151515151</c:v>
                </c:pt>
                <c:pt idx="7">
                  <c:v>1.4285714285714286</c:v>
                </c:pt>
                <c:pt idx="8">
                  <c:v>1.1904761904761905</c:v>
                </c:pt>
                <c:pt idx="9">
                  <c:v>1.0101010101010102</c:v>
                </c:pt>
              </c:numCache>
            </c:numRef>
          </c:yVal>
          <c:smooth val="0"/>
        </c:ser>
        <c:ser>
          <c:idx val="1"/>
          <c:order val="1"/>
          <c:spPr>
            <a:ln w="28575">
              <a:noFill/>
            </a:ln>
          </c:spPr>
          <c:marker>
            <c:symbol val="circle"/>
            <c:size val="6"/>
            <c:spPr>
              <a:solidFill>
                <a:sysClr val="windowText" lastClr="000000"/>
              </a:solidFill>
              <a:ln>
                <a:solidFill>
                  <a:sysClr val="windowText" lastClr="000000"/>
                </a:solidFill>
              </a:ln>
            </c:spPr>
          </c:marker>
          <c:trendline>
            <c:spPr>
              <a:ln w="3175">
                <a:solidFill>
                  <a:srgbClr val="000000"/>
                </a:solidFill>
                <a:prstDash val="solid"/>
              </a:ln>
            </c:spPr>
            <c:trendlineType val="linear"/>
            <c:forward val="1"/>
            <c:backward val="4"/>
            <c:dispRSqr val="1"/>
            <c:dispEq val="0"/>
            <c:trendlineLbl>
              <c:layout>
                <c:manualLayout>
                  <c:x val="0.13393847340965201"/>
                  <c:y val="-0.82567380389215805"/>
                </c:manualLayout>
              </c:layout>
              <c:numFmt formatCode="#,##0.0000" sourceLinked="0"/>
              <c:spPr>
                <a:noFill/>
                <a:ln w="25400">
                  <a:noFill/>
                </a:ln>
              </c:spPr>
              <c:txPr>
                <a:bodyPr/>
                <a:lstStyle/>
                <a:p>
                  <a:pPr algn="l">
                    <a:defRPr sz="1200" b="0" i="0" u="none" strike="noStrike" baseline="0">
                      <a:solidFill>
                        <a:srgbClr val="000000"/>
                      </a:solidFill>
                      <a:latin typeface="Calibri"/>
                      <a:ea typeface="Calibri"/>
                      <a:cs typeface="Calibri"/>
                    </a:defRPr>
                  </a:pPr>
                  <a:endParaRPr lang="pt-BR"/>
                </a:p>
              </c:txPr>
            </c:trendlineLbl>
          </c:trendline>
          <c:xVal>
            <c:numRef>
              <c:f>'Folha 1'!$G$15:$G$21</c:f>
              <c:numCache>
                <c:formatCode>0.0000</c:formatCode>
                <c:ptCount val="7"/>
                <c:pt idx="0">
                  <c:v>16.827443967263193</c:v>
                </c:pt>
                <c:pt idx="1">
                  <c:v>18.588745153838786</c:v>
                </c:pt>
                <c:pt idx="2">
                  <c:v>19.958646076730915</c:v>
                </c:pt>
                <c:pt idx="3">
                  <c:v>24.459749109090794</c:v>
                </c:pt>
                <c:pt idx="4">
                  <c:v>26.025350163824669</c:v>
                </c:pt>
                <c:pt idx="5">
                  <c:v>28.178051614083742</c:v>
                </c:pt>
                <c:pt idx="6">
                  <c:v>29.743652668817603</c:v>
                </c:pt>
              </c:numCache>
            </c:numRef>
          </c:xVal>
          <c:yVal>
            <c:numRef>
              <c:f>'Folha 1'!$B$15:$B$21</c:f>
              <c:numCache>
                <c:formatCode>0.0000</c:formatCode>
                <c:ptCount val="7"/>
                <c:pt idx="0">
                  <c:v>0.83333333333333337</c:v>
                </c:pt>
                <c:pt idx="1">
                  <c:v>0.81300813008130079</c:v>
                </c:pt>
                <c:pt idx="2">
                  <c:v>0.80645161290322587</c:v>
                </c:pt>
                <c:pt idx="3">
                  <c:v>0.7246376811594204</c:v>
                </c:pt>
                <c:pt idx="4">
                  <c:v>0.66225165562913912</c:v>
                </c:pt>
                <c:pt idx="5">
                  <c:v>0.5714285714285714</c:v>
                </c:pt>
                <c:pt idx="6">
                  <c:v>0.53475935828876997</c:v>
                </c:pt>
              </c:numCache>
            </c:numRef>
          </c:yVal>
          <c:smooth val="0"/>
        </c:ser>
        <c:dLbls>
          <c:showLegendKey val="0"/>
          <c:showVal val="0"/>
          <c:showCatName val="0"/>
          <c:showSerName val="0"/>
          <c:showPercent val="0"/>
          <c:showBubbleSize val="0"/>
        </c:dLbls>
        <c:axId val="57622528"/>
        <c:axId val="57623104"/>
      </c:scatterChart>
      <c:valAx>
        <c:axId val="57622528"/>
        <c:scaling>
          <c:orientation val="minMax"/>
          <c:max val="35"/>
          <c:min val="5"/>
        </c:scaling>
        <c:delete val="0"/>
        <c:axPos val="b"/>
        <c:title>
          <c:tx>
            <c:rich>
              <a:bodyPr/>
              <a:lstStyle/>
              <a:p>
                <a:pPr>
                  <a:defRPr sz="1200" b="1" i="0" u="none" strike="noStrike" baseline="0">
                    <a:solidFill>
                      <a:srgbClr val="000000"/>
                    </a:solidFill>
                    <a:latin typeface="Calibri"/>
                    <a:ea typeface="Calibri"/>
                    <a:cs typeface="Calibri"/>
                  </a:defRPr>
                </a:pPr>
                <a:r>
                  <a:rPr lang="en-US"/>
                  <a:t>100-RWC (%)</a:t>
                </a:r>
              </a:p>
            </c:rich>
          </c:tx>
          <c:layout>
            <c:manualLayout>
              <c:xMode val="edge"/>
              <c:yMode val="edge"/>
              <c:x val="0.41759343213411498"/>
              <c:y val="0.94179458064195898"/>
            </c:manualLayout>
          </c:layout>
          <c:overlay val="0"/>
          <c:spPr>
            <a:noFill/>
            <a:ln w="25400">
              <a:noFill/>
            </a:ln>
          </c:spPr>
        </c:title>
        <c:numFmt formatCode="0" sourceLinked="0"/>
        <c:majorTickMark val="out"/>
        <c:minorTickMark val="out"/>
        <c:tickLblPos val="nextTo"/>
        <c:spPr>
          <a:ln w="3175">
            <a:solidFill>
              <a:srgbClr val="000000"/>
            </a:solidFill>
            <a:prstDash val="solid"/>
          </a:ln>
        </c:spPr>
        <c:txPr>
          <a:bodyPr rot="0" vert="horz"/>
          <a:lstStyle/>
          <a:p>
            <a:pPr>
              <a:defRPr sz="1200" b="0" i="0" u="none" strike="noStrike" baseline="0">
                <a:solidFill>
                  <a:srgbClr val="000000"/>
                </a:solidFill>
                <a:latin typeface="Calibri"/>
                <a:ea typeface="Calibri"/>
                <a:cs typeface="Calibri"/>
              </a:defRPr>
            </a:pPr>
            <a:endParaRPr lang="pt-BR"/>
          </a:p>
        </c:txPr>
        <c:crossAx val="57623104"/>
        <c:crosses val="autoZero"/>
        <c:crossBetween val="midCat"/>
      </c:valAx>
      <c:valAx>
        <c:axId val="57623104"/>
        <c:scaling>
          <c:orientation val="minMax"/>
        </c:scaling>
        <c:delete val="0"/>
        <c:axPos val="l"/>
        <c:title>
          <c:tx>
            <c:rich>
              <a:bodyPr/>
              <a:lstStyle/>
              <a:p>
                <a:pPr>
                  <a:defRPr sz="1100" b="0" i="0" u="none" strike="noStrike" baseline="0">
                    <a:solidFill>
                      <a:srgbClr val="000000"/>
                    </a:solidFill>
                    <a:latin typeface="Calibri"/>
                    <a:ea typeface="Calibri"/>
                    <a:cs typeface="Calibri"/>
                  </a:defRPr>
                </a:pPr>
                <a:r>
                  <a:rPr lang="el-GR" sz="1200" b="1" i="0" u="none" strike="noStrike" baseline="0">
                    <a:solidFill>
                      <a:srgbClr val="000000"/>
                    </a:solidFill>
                    <a:latin typeface="Calibri"/>
                  </a:rPr>
                  <a:t>-1/Ψ (</a:t>
                </a:r>
                <a:r>
                  <a:rPr lang="en-US" sz="1200" b="1" i="0" u="none" strike="noStrike" baseline="0">
                    <a:solidFill>
                      <a:srgbClr val="000000"/>
                    </a:solidFill>
                    <a:latin typeface="Calibri"/>
                  </a:rPr>
                  <a:t>MPa</a:t>
                </a:r>
                <a:r>
                  <a:rPr lang="en-US" sz="1200" b="0" i="0" u="none" strike="noStrike" baseline="0">
                    <a:solidFill>
                      <a:srgbClr val="000000"/>
                    </a:solidFill>
                    <a:latin typeface="Calibri"/>
                  </a:rPr>
                  <a:t>-1</a:t>
                </a:r>
                <a:r>
                  <a:rPr lang="en-US" sz="1200" b="1" i="0" u="none" strike="noStrike" baseline="0">
                    <a:solidFill>
                      <a:srgbClr val="000000"/>
                    </a:solidFill>
                    <a:latin typeface="Calibri"/>
                  </a:rPr>
                  <a:t>)</a:t>
                </a:r>
              </a:p>
            </c:rich>
          </c:tx>
          <c:layout>
            <c:manualLayout>
              <c:xMode val="edge"/>
              <c:yMode val="edge"/>
              <c:x val="9.2379614164390996E-3"/>
              <c:y val="0.30241978617921"/>
            </c:manualLayout>
          </c:layout>
          <c:overlay val="0"/>
          <c:spPr>
            <a:noFill/>
            <a:ln w="25400">
              <a:noFill/>
            </a:ln>
          </c:spPr>
        </c:title>
        <c:numFmt formatCode="#,##0.0" sourceLinked="0"/>
        <c:majorTickMark val="out"/>
        <c:minorTickMark val="out"/>
        <c:tickLblPos val="nextTo"/>
        <c:spPr>
          <a:ln w="3175">
            <a:solidFill>
              <a:srgbClr val="000000"/>
            </a:solidFill>
            <a:prstDash val="solid"/>
          </a:ln>
        </c:spPr>
        <c:txPr>
          <a:bodyPr rot="0" vert="horz"/>
          <a:lstStyle/>
          <a:p>
            <a:pPr>
              <a:defRPr sz="1200" b="0" i="0" u="none" strike="noStrike" baseline="0">
                <a:solidFill>
                  <a:srgbClr val="000000"/>
                </a:solidFill>
                <a:latin typeface="Calibri"/>
                <a:ea typeface="Calibri"/>
                <a:cs typeface="Calibri"/>
              </a:defRPr>
            </a:pPr>
            <a:endParaRPr lang="pt-BR"/>
          </a:p>
        </c:txPr>
        <c:crossAx val="57622528"/>
        <c:crosses val="autoZero"/>
        <c:crossBetween val="midCat"/>
      </c:valAx>
      <c:spPr>
        <a:noFill/>
        <a:ln w="25400">
          <a:noFill/>
        </a:ln>
      </c:spPr>
    </c:plotArea>
    <c:plotVisOnly val="1"/>
    <c:dispBlanksAs val="gap"/>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Calibri"/>
          <a:ea typeface="Calibri"/>
          <a:cs typeface="Calibri"/>
        </a:defRPr>
      </a:pPr>
      <a:endParaRPr lang="pt-BR"/>
    </a:p>
  </c:txPr>
  <c:printSettings>
    <c:headerFooter/>
    <c:pageMargins b="0.750000000000003" l="0.70000000000000095" r="0.70000000000000095" t="0.750000000000003"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pt-B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9350711940330798E-2"/>
          <c:y val="0.19444503051767001"/>
          <c:w val="0.73506586732176804"/>
          <c:h val="0.70987868284228794"/>
        </c:manualLayout>
      </c:layout>
      <c:scatterChart>
        <c:scatterStyle val="lineMarker"/>
        <c:varyColors val="0"/>
        <c:ser>
          <c:idx val="0"/>
          <c:order val="0"/>
          <c:spPr>
            <a:ln w="28575">
              <a:noFill/>
            </a:ln>
          </c:spPr>
          <c:marker>
            <c:symbol val="circle"/>
            <c:size val="8"/>
            <c:spPr>
              <a:noFill/>
              <a:ln>
                <a:solidFill>
                  <a:srgbClr val="000000"/>
                </a:solidFill>
                <a:prstDash val="solid"/>
              </a:ln>
            </c:spPr>
          </c:marker>
          <c:trendline>
            <c:spPr>
              <a:ln w="25400">
                <a:solidFill>
                  <a:srgbClr val="000000"/>
                </a:solidFill>
                <a:prstDash val="solid"/>
              </a:ln>
            </c:spPr>
            <c:trendlineType val="linear"/>
            <c:dispRSqr val="1"/>
            <c:dispEq val="0"/>
            <c:trendlineLbl>
              <c:layout>
                <c:manualLayout>
                  <c:x val="-0.437519835408126"/>
                  <c:y val="0.67249180278336396"/>
                </c:manualLayout>
              </c:layout>
              <c:numFmt formatCode="0.0000" sourceLinked="0"/>
              <c:spPr>
                <a:noFill/>
                <a:ln w="25400">
                  <a:noFill/>
                </a:ln>
              </c:spPr>
              <c:txPr>
                <a:bodyPr/>
                <a:lstStyle/>
                <a:p>
                  <a:pPr algn="l">
                    <a:defRPr sz="1200" b="0" i="0" u="none" strike="noStrike" baseline="0">
                      <a:solidFill>
                        <a:srgbClr val="000000"/>
                      </a:solidFill>
                      <a:latin typeface="Calibri"/>
                      <a:ea typeface="Calibri"/>
                      <a:cs typeface="Calibri"/>
                    </a:defRPr>
                  </a:pPr>
                  <a:endParaRPr lang="pt-BR"/>
                </a:p>
              </c:txPr>
            </c:trendlineLbl>
          </c:trendline>
          <c:xVal>
            <c:numRef>
              <c:f>'Folha 1'!$D$13:$D$20</c:f>
              <c:numCache>
                <c:formatCode>0.0000</c:formatCode>
                <c:ptCount val="8"/>
                <c:pt idx="0">
                  <c:v>4.2800000000000005E-2</c:v>
                </c:pt>
                <c:pt idx="1">
                  <c:v>4.2599999999999999E-2</c:v>
                </c:pt>
                <c:pt idx="2">
                  <c:v>4.2499999999999996E-2</c:v>
                </c:pt>
                <c:pt idx="3">
                  <c:v>4.1599999999999998E-2</c:v>
                </c:pt>
                <c:pt idx="4">
                  <c:v>4.0900000000000006E-2</c:v>
                </c:pt>
                <c:pt idx="5">
                  <c:v>3.8599999999999995E-2</c:v>
                </c:pt>
                <c:pt idx="6">
                  <c:v>3.78E-2</c:v>
                </c:pt>
                <c:pt idx="7">
                  <c:v>3.6699999999999997E-2</c:v>
                </c:pt>
              </c:numCache>
            </c:numRef>
          </c:xVal>
          <c:yVal>
            <c:numRef>
              <c:f>'Folha 1'!$A$13:$A$20</c:f>
              <c:numCache>
                <c:formatCode>0.00</c:formatCode>
                <c:ptCount val="8"/>
                <c:pt idx="0">
                  <c:v>-0.84</c:v>
                </c:pt>
                <c:pt idx="1">
                  <c:v>-0.99</c:v>
                </c:pt>
                <c:pt idx="2">
                  <c:v>-1.2</c:v>
                </c:pt>
                <c:pt idx="3">
                  <c:v>-1.23</c:v>
                </c:pt>
                <c:pt idx="4">
                  <c:v>-1.24</c:v>
                </c:pt>
                <c:pt idx="5">
                  <c:v>-1.38</c:v>
                </c:pt>
                <c:pt idx="6">
                  <c:v>-1.51</c:v>
                </c:pt>
                <c:pt idx="7">
                  <c:v>-1.75</c:v>
                </c:pt>
              </c:numCache>
            </c:numRef>
          </c:yVal>
          <c:smooth val="0"/>
        </c:ser>
        <c:ser>
          <c:idx val="1"/>
          <c:order val="1"/>
          <c:spPr>
            <a:ln w="28575">
              <a:noFill/>
            </a:ln>
          </c:spPr>
          <c:marker>
            <c:symbol val="circle"/>
            <c:size val="8"/>
            <c:spPr>
              <a:solidFill>
                <a:schemeClr val="tx1"/>
              </a:solidFill>
              <a:ln>
                <a:noFill/>
                <a:prstDash val="solid"/>
              </a:ln>
            </c:spPr>
          </c:marker>
          <c:xVal>
            <c:numRef>
              <c:f>'Folha 1'!$D$20:$D$25</c:f>
              <c:numCache>
                <c:formatCode>0.0000</c:formatCode>
                <c:ptCount val="6"/>
                <c:pt idx="0">
                  <c:v>3.6699999999999997E-2</c:v>
                </c:pt>
                <c:pt idx="1">
                  <c:v>3.5900000000000001E-2</c:v>
                </c:pt>
              </c:numCache>
            </c:numRef>
          </c:xVal>
          <c:yVal>
            <c:numRef>
              <c:f>'Folha 1'!$A$20:$A$25</c:f>
              <c:numCache>
                <c:formatCode>0.00</c:formatCode>
                <c:ptCount val="6"/>
                <c:pt idx="0">
                  <c:v>-1.75</c:v>
                </c:pt>
                <c:pt idx="1">
                  <c:v>-1.87</c:v>
                </c:pt>
              </c:numCache>
            </c:numRef>
          </c:yVal>
          <c:smooth val="0"/>
        </c:ser>
        <c:dLbls>
          <c:showLegendKey val="0"/>
          <c:showVal val="0"/>
          <c:showCatName val="0"/>
          <c:showSerName val="0"/>
          <c:showPercent val="0"/>
          <c:showBubbleSize val="0"/>
        </c:dLbls>
        <c:axId val="57624832"/>
        <c:axId val="57625408"/>
      </c:scatterChart>
      <c:valAx>
        <c:axId val="57624832"/>
        <c:scaling>
          <c:orientation val="minMax"/>
          <c:min val="1"/>
        </c:scaling>
        <c:delete val="0"/>
        <c:axPos val="b"/>
        <c:title>
          <c:tx>
            <c:rich>
              <a:bodyPr/>
              <a:lstStyle/>
              <a:p>
                <a:pPr>
                  <a:defRPr sz="1100" b="0" i="0" u="none" strike="noStrike" baseline="0">
                    <a:solidFill>
                      <a:srgbClr val="000000"/>
                    </a:solidFill>
                    <a:latin typeface="Calibri"/>
                    <a:ea typeface="Calibri"/>
                    <a:cs typeface="Calibri"/>
                  </a:defRPr>
                </a:pPr>
                <a:r>
                  <a:rPr lang="en-US" sz="1200" b="1" i="0" u="none" strike="noStrike" baseline="0">
                    <a:solidFill>
                      <a:srgbClr val="000000"/>
                    </a:solidFill>
                    <a:latin typeface="Calibri"/>
                  </a:rPr>
                  <a:t>H</a:t>
                </a:r>
                <a:r>
                  <a:rPr lang="en-US" sz="1200" b="1" i="0" u="none" strike="noStrike" baseline="-25000">
                    <a:solidFill>
                      <a:srgbClr val="000000"/>
                    </a:solidFill>
                    <a:latin typeface="Calibri"/>
                  </a:rPr>
                  <a:t>2</a:t>
                </a:r>
                <a:r>
                  <a:rPr lang="en-US" sz="1200" b="1" i="0" u="none" strike="noStrike" baseline="0">
                    <a:solidFill>
                      <a:srgbClr val="000000"/>
                    </a:solidFill>
                    <a:latin typeface="Calibri"/>
                  </a:rPr>
                  <a:t>O mass (g)</a:t>
                </a:r>
              </a:p>
            </c:rich>
          </c:tx>
          <c:layout>
            <c:manualLayout>
              <c:xMode val="edge"/>
              <c:yMode val="edge"/>
              <c:x val="0.36951531660951997"/>
              <c:y val="1.6129012242263999E-2"/>
            </c:manualLayout>
          </c:layout>
          <c:overlay val="0"/>
          <c:spPr>
            <a:noFill/>
            <a:ln w="25400">
              <a:noFill/>
            </a:ln>
          </c:spPr>
        </c:title>
        <c:numFmt formatCode="0.00" sourceLinked="0"/>
        <c:majorTickMark val="in"/>
        <c:minorTickMark val="in"/>
        <c:tickLblPos val="high"/>
        <c:spPr>
          <a:ln w="3175">
            <a:solidFill>
              <a:srgbClr val="000000"/>
            </a:solidFill>
            <a:prstDash val="solid"/>
          </a:ln>
        </c:spPr>
        <c:txPr>
          <a:bodyPr rot="0" vert="horz"/>
          <a:lstStyle/>
          <a:p>
            <a:pPr>
              <a:defRPr sz="1200" b="0" i="0" u="none" strike="noStrike" baseline="0">
                <a:solidFill>
                  <a:srgbClr val="000000"/>
                </a:solidFill>
                <a:latin typeface="Calibri"/>
                <a:ea typeface="Calibri"/>
                <a:cs typeface="Calibri"/>
              </a:defRPr>
            </a:pPr>
            <a:endParaRPr lang="pt-BR"/>
          </a:p>
        </c:txPr>
        <c:crossAx val="57625408"/>
        <c:crosses val="autoZero"/>
        <c:crossBetween val="midCat"/>
      </c:valAx>
      <c:valAx>
        <c:axId val="57625408"/>
        <c:scaling>
          <c:orientation val="minMax"/>
          <c:max val="0"/>
        </c:scaling>
        <c:delete val="0"/>
        <c:axPos val="l"/>
        <c:title>
          <c:tx>
            <c:rich>
              <a:bodyPr/>
              <a:lstStyle/>
              <a:p>
                <a:pPr>
                  <a:defRPr sz="1200" b="1" i="0" u="none" strike="noStrike" baseline="0">
                    <a:solidFill>
                      <a:srgbClr val="000000"/>
                    </a:solidFill>
                    <a:latin typeface="Calibri"/>
                    <a:ea typeface="Calibri"/>
                    <a:cs typeface="Calibri"/>
                  </a:defRPr>
                </a:pPr>
                <a:r>
                  <a:rPr lang="en-US"/>
                  <a:t>Ψ (MPa)</a:t>
                </a:r>
              </a:p>
            </c:rich>
          </c:tx>
          <c:layout>
            <c:manualLayout>
              <c:xMode val="edge"/>
              <c:yMode val="edge"/>
              <c:x val="0.944573795745411"/>
              <c:y val="0.42338775029007902"/>
            </c:manualLayout>
          </c:layout>
          <c:overlay val="0"/>
          <c:spPr>
            <a:noFill/>
            <a:ln w="25400">
              <a:noFill/>
            </a:ln>
          </c:spPr>
        </c:title>
        <c:numFmt formatCode="0.0" sourceLinked="0"/>
        <c:majorTickMark val="in"/>
        <c:minorTickMark val="in"/>
        <c:tickLblPos val="high"/>
        <c:spPr>
          <a:ln w="3175">
            <a:solidFill>
              <a:srgbClr val="000000"/>
            </a:solidFill>
            <a:prstDash val="solid"/>
          </a:ln>
        </c:spPr>
        <c:txPr>
          <a:bodyPr rot="0" vert="horz"/>
          <a:lstStyle/>
          <a:p>
            <a:pPr>
              <a:defRPr sz="1200" b="0" i="0" u="none" strike="noStrike" baseline="0">
                <a:solidFill>
                  <a:srgbClr val="000000"/>
                </a:solidFill>
                <a:latin typeface="Calibri"/>
                <a:ea typeface="Calibri"/>
                <a:cs typeface="Calibri"/>
              </a:defRPr>
            </a:pPr>
            <a:endParaRPr lang="pt-BR"/>
          </a:p>
        </c:txPr>
        <c:crossAx val="57624832"/>
        <c:crosses val="autoZero"/>
        <c:crossBetween val="midCat"/>
      </c:valAx>
      <c:spPr>
        <a:noFill/>
        <a:ln w="25400">
          <a:noFill/>
        </a:ln>
      </c:spPr>
    </c:plotArea>
    <c:plotVisOnly val="1"/>
    <c:dispBlanksAs val="gap"/>
    <c:showDLblsOverMax val="0"/>
  </c:chart>
  <c:spPr>
    <a:solidFill>
      <a:srgbClr val="FFFFFF"/>
    </a:solidFill>
    <a:ln w="3175">
      <a:solidFill>
        <a:srgbClr val="000000"/>
      </a:solidFill>
      <a:prstDash val="solid"/>
    </a:ln>
  </c:spPr>
  <c:txPr>
    <a:bodyPr/>
    <a:lstStyle/>
    <a:p>
      <a:pPr>
        <a:defRPr sz="1200" b="0" i="0" u="none" strike="noStrike" baseline="0">
          <a:solidFill>
            <a:srgbClr val="000000"/>
          </a:solidFill>
          <a:latin typeface="Calibri"/>
          <a:ea typeface="Calibri"/>
          <a:cs typeface="Calibri"/>
        </a:defRPr>
      </a:pPr>
      <a:endParaRPr lang="pt-BR"/>
    </a:p>
  </c:txPr>
  <c:printSettings>
    <c:headerFooter/>
    <c:pageMargins b="1" l="0.75" r="0.75" t="1" header="0.5" footer="0.5"/>
    <c:pageSetup orientation="landscape" horizontalDpi="200" verticalDpi="200"/>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pt-B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7.4768301021195874E-2"/>
          <c:y val="5.6451683997515573E-2"/>
          <c:w val="0.89816162135203303"/>
          <c:h val="0.83667794624845404"/>
        </c:manualLayout>
      </c:layout>
      <c:scatterChart>
        <c:scatterStyle val="lineMarker"/>
        <c:varyColors val="0"/>
        <c:ser>
          <c:idx val="0"/>
          <c:order val="0"/>
          <c:spPr>
            <a:ln w="3175">
              <a:solidFill>
                <a:srgbClr val="000000"/>
              </a:solidFill>
              <a:prstDash val="solid"/>
            </a:ln>
          </c:spPr>
          <c:marker>
            <c:symbol val="circle"/>
            <c:size val="6"/>
            <c:spPr>
              <a:noFill/>
              <a:ln>
                <a:solidFill>
                  <a:sysClr val="windowText" lastClr="000000"/>
                </a:solidFill>
              </a:ln>
            </c:spPr>
          </c:marker>
          <c:xVal>
            <c:numRef>
              <c:f>'Folha 2'!$G$5:$G$10</c:f>
              <c:numCache>
                <c:formatCode>0.0000</c:formatCode>
                <c:ptCount val="6"/>
                <c:pt idx="0">
                  <c:v>12.567908861356273</c:v>
                </c:pt>
                <c:pt idx="1">
                  <c:v>13.564285968349381</c:v>
                </c:pt>
                <c:pt idx="2">
                  <c:v>13.813380245097633</c:v>
                </c:pt>
                <c:pt idx="3">
                  <c:v>14.062474521845914</c:v>
                </c:pt>
                <c:pt idx="4">
                  <c:v>14.560663075342475</c:v>
                </c:pt>
                <c:pt idx="5">
                  <c:v>14.809757352090742</c:v>
                </c:pt>
              </c:numCache>
            </c:numRef>
          </c:xVal>
          <c:yVal>
            <c:numRef>
              <c:f>'Folha 2'!$B$5:$B$10</c:f>
              <c:numCache>
                <c:formatCode>0.0000</c:formatCode>
                <c:ptCount val="6"/>
                <c:pt idx="0">
                  <c:v>4</c:v>
                </c:pt>
                <c:pt idx="1">
                  <c:v>2.9411764705882351</c:v>
                </c:pt>
                <c:pt idx="2">
                  <c:v>2.4390243902439024</c:v>
                </c:pt>
                <c:pt idx="3">
                  <c:v>1.6949152542372883</c:v>
                </c:pt>
                <c:pt idx="4">
                  <c:v>1.3157894736842106</c:v>
                </c:pt>
                <c:pt idx="5">
                  <c:v>1.1904761904761905</c:v>
                </c:pt>
              </c:numCache>
            </c:numRef>
          </c:yVal>
          <c:smooth val="0"/>
        </c:ser>
        <c:ser>
          <c:idx val="1"/>
          <c:order val="1"/>
          <c:spPr>
            <a:ln w="28575">
              <a:noFill/>
            </a:ln>
          </c:spPr>
          <c:marker>
            <c:symbol val="circle"/>
            <c:size val="6"/>
            <c:spPr>
              <a:solidFill>
                <a:sysClr val="windowText" lastClr="000000"/>
              </a:solidFill>
              <a:ln>
                <a:solidFill>
                  <a:sysClr val="windowText" lastClr="000000"/>
                </a:solidFill>
              </a:ln>
            </c:spPr>
          </c:marker>
          <c:trendline>
            <c:spPr>
              <a:ln w="3175">
                <a:solidFill>
                  <a:srgbClr val="000000"/>
                </a:solidFill>
                <a:prstDash val="solid"/>
              </a:ln>
            </c:spPr>
            <c:trendlineType val="linear"/>
            <c:forward val="1"/>
            <c:backward val="4"/>
            <c:dispRSqr val="1"/>
            <c:dispEq val="0"/>
            <c:trendlineLbl>
              <c:layout>
                <c:manualLayout>
                  <c:x val="0.13393847340965201"/>
                  <c:y val="-0.82567380389215805"/>
                </c:manualLayout>
              </c:layout>
              <c:numFmt formatCode="#,##0.0000" sourceLinked="0"/>
              <c:spPr>
                <a:noFill/>
                <a:ln w="25400">
                  <a:noFill/>
                </a:ln>
              </c:spPr>
              <c:txPr>
                <a:bodyPr/>
                <a:lstStyle/>
                <a:p>
                  <a:pPr algn="l">
                    <a:defRPr sz="1200" b="0" i="0" u="none" strike="noStrike" baseline="0">
                      <a:solidFill>
                        <a:srgbClr val="000000"/>
                      </a:solidFill>
                      <a:latin typeface="Calibri"/>
                      <a:ea typeface="Calibri"/>
                      <a:cs typeface="Calibri"/>
                    </a:defRPr>
                  </a:pPr>
                  <a:endParaRPr lang="pt-BR"/>
                </a:p>
              </c:txPr>
            </c:trendlineLbl>
          </c:trendline>
          <c:xVal>
            <c:numRef>
              <c:f>'Folha 2'!$G$11:$G$19</c:f>
              <c:numCache>
                <c:formatCode>0.0000</c:formatCode>
                <c:ptCount val="9"/>
                <c:pt idx="0">
                  <c:v>15.058851628838994</c:v>
                </c:pt>
                <c:pt idx="1">
                  <c:v>15.557040182335555</c:v>
                </c:pt>
                <c:pt idx="2">
                  <c:v>15.806134459083836</c:v>
                </c:pt>
                <c:pt idx="3">
                  <c:v>17.54979439632173</c:v>
                </c:pt>
                <c:pt idx="4">
                  <c:v>19.044360056811371</c:v>
                </c:pt>
                <c:pt idx="5">
                  <c:v>20.289831440552732</c:v>
                </c:pt>
                <c:pt idx="6">
                  <c:v>24.524434145273361</c:v>
                </c:pt>
                <c:pt idx="7">
                  <c:v>27.015376912756082</c:v>
                </c:pt>
                <c:pt idx="8">
                  <c:v>29.008131126742271</c:v>
                </c:pt>
              </c:numCache>
            </c:numRef>
          </c:xVal>
          <c:yVal>
            <c:numRef>
              <c:f>'Folha 2'!$B$11:$B$19</c:f>
              <c:numCache>
                <c:formatCode>0.0000</c:formatCode>
                <c:ptCount val="9"/>
                <c:pt idx="0">
                  <c:v>1.0309278350515465</c:v>
                </c:pt>
                <c:pt idx="1">
                  <c:v>0.9009009009009008</c:v>
                </c:pt>
                <c:pt idx="2">
                  <c:v>0.87719298245614041</c:v>
                </c:pt>
                <c:pt idx="3">
                  <c:v>0.85470085470085477</c:v>
                </c:pt>
                <c:pt idx="4">
                  <c:v>0.84745762711864414</c:v>
                </c:pt>
                <c:pt idx="5">
                  <c:v>0.84745762711864414</c:v>
                </c:pt>
                <c:pt idx="6">
                  <c:v>0.83333333333333337</c:v>
                </c:pt>
                <c:pt idx="7">
                  <c:v>0.63694267515923564</c:v>
                </c:pt>
                <c:pt idx="8">
                  <c:v>0.51282051282051289</c:v>
                </c:pt>
              </c:numCache>
            </c:numRef>
          </c:yVal>
          <c:smooth val="0"/>
        </c:ser>
        <c:dLbls>
          <c:showLegendKey val="0"/>
          <c:showVal val="0"/>
          <c:showCatName val="0"/>
          <c:showSerName val="0"/>
          <c:showPercent val="0"/>
          <c:showBubbleSize val="0"/>
        </c:dLbls>
        <c:axId val="101924864"/>
        <c:axId val="101925440"/>
      </c:scatterChart>
      <c:valAx>
        <c:axId val="101924864"/>
        <c:scaling>
          <c:orientation val="minMax"/>
          <c:max val="35"/>
          <c:min val="5"/>
        </c:scaling>
        <c:delete val="0"/>
        <c:axPos val="b"/>
        <c:title>
          <c:tx>
            <c:rich>
              <a:bodyPr/>
              <a:lstStyle/>
              <a:p>
                <a:pPr>
                  <a:defRPr sz="1200" b="1" i="0" u="none" strike="noStrike" baseline="0">
                    <a:solidFill>
                      <a:srgbClr val="000000"/>
                    </a:solidFill>
                    <a:latin typeface="Calibri"/>
                    <a:ea typeface="Calibri"/>
                    <a:cs typeface="Calibri"/>
                  </a:defRPr>
                </a:pPr>
                <a:r>
                  <a:rPr lang="en-US"/>
                  <a:t>100-RWC (%)</a:t>
                </a:r>
              </a:p>
            </c:rich>
          </c:tx>
          <c:layout>
            <c:manualLayout>
              <c:xMode val="edge"/>
              <c:yMode val="edge"/>
              <c:x val="0.41759343213411498"/>
              <c:y val="0.94179458064195898"/>
            </c:manualLayout>
          </c:layout>
          <c:overlay val="0"/>
          <c:spPr>
            <a:noFill/>
            <a:ln w="25400">
              <a:noFill/>
            </a:ln>
          </c:spPr>
        </c:title>
        <c:numFmt formatCode="0" sourceLinked="0"/>
        <c:majorTickMark val="out"/>
        <c:minorTickMark val="out"/>
        <c:tickLblPos val="nextTo"/>
        <c:spPr>
          <a:ln w="3175">
            <a:solidFill>
              <a:srgbClr val="000000"/>
            </a:solidFill>
            <a:prstDash val="solid"/>
          </a:ln>
        </c:spPr>
        <c:txPr>
          <a:bodyPr rot="0" vert="horz"/>
          <a:lstStyle/>
          <a:p>
            <a:pPr>
              <a:defRPr sz="1200" b="0" i="0" u="none" strike="noStrike" baseline="0">
                <a:solidFill>
                  <a:srgbClr val="000000"/>
                </a:solidFill>
                <a:latin typeface="Calibri"/>
                <a:ea typeface="Calibri"/>
                <a:cs typeface="Calibri"/>
              </a:defRPr>
            </a:pPr>
            <a:endParaRPr lang="pt-BR"/>
          </a:p>
        </c:txPr>
        <c:crossAx val="101925440"/>
        <c:crosses val="autoZero"/>
        <c:crossBetween val="midCat"/>
      </c:valAx>
      <c:valAx>
        <c:axId val="101925440"/>
        <c:scaling>
          <c:orientation val="minMax"/>
        </c:scaling>
        <c:delete val="0"/>
        <c:axPos val="l"/>
        <c:title>
          <c:tx>
            <c:rich>
              <a:bodyPr/>
              <a:lstStyle/>
              <a:p>
                <a:pPr>
                  <a:defRPr sz="1100" b="0" i="0" u="none" strike="noStrike" baseline="0">
                    <a:solidFill>
                      <a:srgbClr val="000000"/>
                    </a:solidFill>
                    <a:latin typeface="Calibri"/>
                    <a:ea typeface="Calibri"/>
                    <a:cs typeface="Calibri"/>
                  </a:defRPr>
                </a:pPr>
                <a:r>
                  <a:rPr lang="el-GR" sz="1200" b="1" i="0" u="none" strike="noStrike" baseline="0">
                    <a:solidFill>
                      <a:srgbClr val="000000"/>
                    </a:solidFill>
                    <a:latin typeface="Calibri"/>
                  </a:rPr>
                  <a:t>-1/Ψ (</a:t>
                </a:r>
                <a:r>
                  <a:rPr lang="en-US" sz="1200" b="1" i="0" u="none" strike="noStrike" baseline="0">
                    <a:solidFill>
                      <a:srgbClr val="000000"/>
                    </a:solidFill>
                    <a:latin typeface="Calibri"/>
                  </a:rPr>
                  <a:t>MPa</a:t>
                </a:r>
                <a:r>
                  <a:rPr lang="en-US" sz="1200" b="0" i="0" u="none" strike="noStrike" baseline="0">
                    <a:solidFill>
                      <a:srgbClr val="000000"/>
                    </a:solidFill>
                    <a:latin typeface="Calibri"/>
                  </a:rPr>
                  <a:t>-1</a:t>
                </a:r>
                <a:r>
                  <a:rPr lang="en-US" sz="1200" b="1" i="0" u="none" strike="noStrike" baseline="0">
                    <a:solidFill>
                      <a:srgbClr val="000000"/>
                    </a:solidFill>
                    <a:latin typeface="Calibri"/>
                  </a:rPr>
                  <a:t>)</a:t>
                </a:r>
              </a:p>
            </c:rich>
          </c:tx>
          <c:layout>
            <c:manualLayout>
              <c:xMode val="edge"/>
              <c:yMode val="edge"/>
              <c:x val="9.2379614164390996E-3"/>
              <c:y val="0.30241978617921"/>
            </c:manualLayout>
          </c:layout>
          <c:overlay val="0"/>
          <c:spPr>
            <a:noFill/>
            <a:ln w="25400">
              <a:noFill/>
            </a:ln>
          </c:spPr>
        </c:title>
        <c:numFmt formatCode="#,##0.0" sourceLinked="0"/>
        <c:majorTickMark val="out"/>
        <c:minorTickMark val="out"/>
        <c:tickLblPos val="nextTo"/>
        <c:spPr>
          <a:ln w="3175">
            <a:solidFill>
              <a:srgbClr val="000000"/>
            </a:solidFill>
            <a:prstDash val="solid"/>
          </a:ln>
        </c:spPr>
        <c:txPr>
          <a:bodyPr rot="0" vert="horz"/>
          <a:lstStyle/>
          <a:p>
            <a:pPr>
              <a:defRPr sz="1200" b="0" i="0" u="none" strike="noStrike" baseline="0">
                <a:solidFill>
                  <a:srgbClr val="000000"/>
                </a:solidFill>
                <a:latin typeface="Calibri"/>
                <a:ea typeface="Calibri"/>
                <a:cs typeface="Calibri"/>
              </a:defRPr>
            </a:pPr>
            <a:endParaRPr lang="pt-BR"/>
          </a:p>
        </c:txPr>
        <c:crossAx val="101924864"/>
        <c:crosses val="autoZero"/>
        <c:crossBetween val="midCat"/>
      </c:valAx>
      <c:spPr>
        <a:noFill/>
        <a:ln w="25400">
          <a:noFill/>
        </a:ln>
      </c:spPr>
    </c:plotArea>
    <c:plotVisOnly val="1"/>
    <c:dispBlanksAs val="gap"/>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Calibri"/>
          <a:ea typeface="Calibri"/>
          <a:cs typeface="Calibri"/>
        </a:defRPr>
      </a:pPr>
      <a:endParaRPr lang="pt-BR"/>
    </a:p>
  </c:txPr>
  <c:printSettings>
    <c:headerFooter/>
    <c:pageMargins b="0.750000000000003" l="0.70000000000000095" r="0.70000000000000095" t="0.750000000000003"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pt-B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9350711940330798E-2"/>
          <c:y val="0.19444503051767001"/>
          <c:w val="0.73506586732176804"/>
          <c:h val="0.70987868284228794"/>
        </c:manualLayout>
      </c:layout>
      <c:scatterChart>
        <c:scatterStyle val="lineMarker"/>
        <c:varyColors val="0"/>
        <c:ser>
          <c:idx val="0"/>
          <c:order val="0"/>
          <c:spPr>
            <a:ln w="28575">
              <a:noFill/>
            </a:ln>
          </c:spPr>
          <c:marker>
            <c:symbol val="circle"/>
            <c:size val="8"/>
            <c:spPr>
              <a:noFill/>
              <a:ln>
                <a:solidFill>
                  <a:srgbClr val="000000"/>
                </a:solidFill>
                <a:prstDash val="solid"/>
              </a:ln>
            </c:spPr>
          </c:marker>
          <c:trendline>
            <c:spPr>
              <a:ln w="25400">
                <a:solidFill>
                  <a:srgbClr val="000000"/>
                </a:solidFill>
                <a:prstDash val="solid"/>
              </a:ln>
            </c:spPr>
            <c:trendlineType val="linear"/>
            <c:dispRSqr val="1"/>
            <c:dispEq val="0"/>
            <c:trendlineLbl>
              <c:layout>
                <c:manualLayout>
                  <c:x val="-0.437519835408126"/>
                  <c:y val="0.67249180278336396"/>
                </c:manualLayout>
              </c:layout>
              <c:numFmt formatCode="0.0000" sourceLinked="0"/>
              <c:spPr>
                <a:noFill/>
                <a:ln w="25400">
                  <a:noFill/>
                </a:ln>
              </c:spPr>
              <c:txPr>
                <a:bodyPr/>
                <a:lstStyle/>
                <a:p>
                  <a:pPr algn="l">
                    <a:defRPr sz="1200" b="0" i="0" u="none" strike="noStrike" baseline="0">
                      <a:solidFill>
                        <a:srgbClr val="000000"/>
                      </a:solidFill>
                      <a:latin typeface="Calibri"/>
                      <a:ea typeface="Calibri"/>
                      <a:cs typeface="Calibri"/>
                    </a:defRPr>
                  </a:pPr>
                  <a:endParaRPr lang="pt-BR"/>
                </a:p>
              </c:txPr>
            </c:trendlineLbl>
          </c:trendline>
          <c:xVal>
            <c:numRef>
              <c:f>'Folha 1'!$D$13:$D$20</c:f>
              <c:numCache>
                <c:formatCode>0.0000</c:formatCode>
                <c:ptCount val="8"/>
                <c:pt idx="0">
                  <c:v>4.2800000000000005E-2</c:v>
                </c:pt>
                <c:pt idx="1">
                  <c:v>4.2599999999999999E-2</c:v>
                </c:pt>
                <c:pt idx="2">
                  <c:v>4.2499999999999996E-2</c:v>
                </c:pt>
                <c:pt idx="3">
                  <c:v>4.1599999999999998E-2</c:v>
                </c:pt>
                <c:pt idx="4">
                  <c:v>4.0900000000000006E-2</c:v>
                </c:pt>
                <c:pt idx="5">
                  <c:v>3.8599999999999995E-2</c:v>
                </c:pt>
                <c:pt idx="6">
                  <c:v>3.78E-2</c:v>
                </c:pt>
                <c:pt idx="7">
                  <c:v>3.6699999999999997E-2</c:v>
                </c:pt>
              </c:numCache>
            </c:numRef>
          </c:xVal>
          <c:yVal>
            <c:numRef>
              <c:f>'Folha 1'!$A$13:$A$20</c:f>
              <c:numCache>
                <c:formatCode>0.00</c:formatCode>
                <c:ptCount val="8"/>
                <c:pt idx="0">
                  <c:v>-0.84</c:v>
                </c:pt>
                <c:pt idx="1">
                  <c:v>-0.99</c:v>
                </c:pt>
                <c:pt idx="2">
                  <c:v>-1.2</c:v>
                </c:pt>
                <c:pt idx="3">
                  <c:v>-1.23</c:v>
                </c:pt>
                <c:pt idx="4">
                  <c:v>-1.24</c:v>
                </c:pt>
                <c:pt idx="5">
                  <c:v>-1.38</c:v>
                </c:pt>
                <c:pt idx="6">
                  <c:v>-1.51</c:v>
                </c:pt>
                <c:pt idx="7">
                  <c:v>-1.75</c:v>
                </c:pt>
              </c:numCache>
            </c:numRef>
          </c:yVal>
          <c:smooth val="0"/>
        </c:ser>
        <c:ser>
          <c:idx val="1"/>
          <c:order val="1"/>
          <c:spPr>
            <a:ln w="28575">
              <a:noFill/>
            </a:ln>
          </c:spPr>
          <c:marker>
            <c:symbol val="circle"/>
            <c:size val="8"/>
            <c:spPr>
              <a:solidFill>
                <a:schemeClr val="tx1"/>
              </a:solidFill>
              <a:ln>
                <a:noFill/>
                <a:prstDash val="solid"/>
              </a:ln>
            </c:spPr>
          </c:marker>
          <c:xVal>
            <c:numRef>
              <c:f>'Folha 1'!$D$20:$D$25</c:f>
              <c:numCache>
                <c:formatCode>0.0000</c:formatCode>
                <c:ptCount val="6"/>
                <c:pt idx="0">
                  <c:v>3.6699999999999997E-2</c:v>
                </c:pt>
                <c:pt idx="1">
                  <c:v>3.5900000000000001E-2</c:v>
                </c:pt>
              </c:numCache>
            </c:numRef>
          </c:xVal>
          <c:yVal>
            <c:numRef>
              <c:f>'Folha 1'!$A$20:$A$25</c:f>
              <c:numCache>
                <c:formatCode>0.00</c:formatCode>
                <c:ptCount val="6"/>
                <c:pt idx="0">
                  <c:v>-1.75</c:v>
                </c:pt>
                <c:pt idx="1">
                  <c:v>-1.87</c:v>
                </c:pt>
              </c:numCache>
            </c:numRef>
          </c:yVal>
          <c:smooth val="0"/>
        </c:ser>
        <c:dLbls>
          <c:showLegendKey val="0"/>
          <c:showVal val="0"/>
          <c:showCatName val="0"/>
          <c:showSerName val="0"/>
          <c:showPercent val="0"/>
          <c:showBubbleSize val="0"/>
        </c:dLbls>
        <c:axId val="101927744"/>
        <c:axId val="101928320"/>
      </c:scatterChart>
      <c:valAx>
        <c:axId val="101927744"/>
        <c:scaling>
          <c:orientation val="minMax"/>
          <c:min val="1"/>
        </c:scaling>
        <c:delete val="0"/>
        <c:axPos val="b"/>
        <c:title>
          <c:tx>
            <c:rich>
              <a:bodyPr/>
              <a:lstStyle/>
              <a:p>
                <a:pPr>
                  <a:defRPr sz="1100" b="0" i="0" u="none" strike="noStrike" baseline="0">
                    <a:solidFill>
                      <a:srgbClr val="000000"/>
                    </a:solidFill>
                    <a:latin typeface="Calibri"/>
                    <a:ea typeface="Calibri"/>
                    <a:cs typeface="Calibri"/>
                  </a:defRPr>
                </a:pPr>
                <a:r>
                  <a:rPr lang="en-US" sz="1200" b="1" i="0" u="none" strike="noStrike" baseline="0">
                    <a:solidFill>
                      <a:srgbClr val="000000"/>
                    </a:solidFill>
                    <a:latin typeface="Calibri"/>
                  </a:rPr>
                  <a:t>H</a:t>
                </a:r>
                <a:r>
                  <a:rPr lang="en-US" sz="1200" b="1" i="0" u="none" strike="noStrike" baseline="-25000">
                    <a:solidFill>
                      <a:srgbClr val="000000"/>
                    </a:solidFill>
                    <a:latin typeface="Calibri"/>
                  </a:rPr>
                  <a:t>2</a:t>
                </a:r>
                <a:r>
                  <a:rPr lang="en-US" sz="1200" b="1" i="0" u="none" strike="noStrike" baseline="0">
                    <a:solidFill>
                      <a:srgbClr val="000000"/>
                    </a:solidFill>
                    <a:latin typeface="Calibri"/>
                  </a:rPr>
                  <a:t>O mass (g)</a:t>
                </a:r>
              </a:p>
            </c:rich>
          </c:tx>
          <c:layout>
            <c:manualLayout>
              <c:xMode val="edge"/>
              <c:yMode val="edge"/>
              <c:x val="0.36951531660951997"/>
              <c:y val="1.6129012242263999E-2"/>
            </c:manualLayout>
          </c:layout>
          <c:overlay val="0"/>
          <c:spPr>
            <a:noFill/>
            <a:ln w="25400">
              <a:noFill/>
            </a:ln>
          </c:spPr>
        </c:title>
        <c:numFmt formatCode="0.00" sourceLinked="0"/>
        <c:majorTickMark val="in"/>
        <c:minorTickMark val="in"/>
        <c:tickLblPos val="high"/>
        <c:spPr>
          <a:ln w="3175">
            <a:solidFill>
              <a:srgbClr val="000000"/>
            </a:solidFill>
            <a:prstDash val="solid"/>
          </a:ln>
        </c:spPr>
        <c:txPr>
          <a:bodyPr rot="0" vert="horz"/>
          <a:lstStyle/>
          <a:p>
            <a:pPr>
              <a:defRPr sz="1200" b="0" i="0" u="none" strike="noStrike" baseline="0">
                <a:solidFill>
                  <a:srgbClr val="000000"/>
                </a:solidFill>
                <a:latin typeface="Calibri"/>
                <a:ea typeface="Calibri"/>
                <a:cs typeface="Calibri"/>
              </a:defRPr>
            </a:pPr>
            <a:endParaRPr lang="pt-BR"/>
          </a:p>
        </c:txPr>
        <c:crossAx val="101928320"/>
        <c:crosses val="autoZero"/>
        <c:crossBetween val="midCat"/>
      </c:valAx>
      <c:valAx>
        <c:axId val="101928320"/>
        <c:scaling>
          <c:orientation val="minMax"/>
          <c:max val="0"/>
        </c:scaling>
        <c:delete val="0"/>
        <c:axPos val="l"/>
        <c:title>
          <c:tx>
            <c:rich>
              <a:bodyPr/>
              <a:lstStyle/>
              <a:p>
                <a:pPr>
                  <a:defRPr sz="1200" b="1" i="0" u="none" strike="noStrike" baseline="0">
                    <a:solidFill>
                      <a:srgbClr val="000000"/>
                    </a:solidFill>
                    <a:latin typeface="Calibri"/>
                    <a:ea typeface="Calibri"/>
                    <a:cs typeface="Calibri"/>
                  </a:defRPr>
                </a:pPr>
                <a:r>
                  <a:rPr lang="en-US"/>
                  <a:t>Ψ (MPa)</a:t>
                </a:r>
              </a:p>
            </c:rich>
          </c:tx>
          <c:layout>
            <c:manualLayout>
              <c:xMode val="edge"/>
              <c:yMode val="edge"/>
              <c:x val="0.944573795745411"/>
              <c:y val="0.42338775029007902"/>
            </c:manualLayout>
          </c:layout>
          <c:overlay val="0"/>
          <c:spPr>
            <a:noFill/>
            <a:ln w="25400">
              <a:noFill/>
            </a:ln>
          </c:spPr>
        </c:title>
        <c:numFmt formatCode="0.0" sourceLinked="0"/>
        <c:majorTickMark val="in"/>
        <c:minorTickMark val="in"/>
        <c:tickLblPos val="high"/>
        <c:spPr>
          <a:ln w="3175">
            <a:solidFill>
              <a:srgbClr val="000000"/>
            </a:solidFill>
            <a:prstDash val="solid"/>
          </a:ln>
        </c:spPr>
        <c:txPr>
          <a:bodyPr rot="0" vert="horz"/>
          <a:lstStyle/>
          <a:p>
            <a:pPr>
              <a:defRPr sz="1200" b="0" i="0" u="none" strike="noStrike" baseline="0">
                <a:solidFill>
                  <a:srgbClr val="000000"/>
                </a:solidFill>
                <a:latin typeface="Calibri"/>
                <a:ea typeface="Calibri"/>
                <a:cs typeface="Calibri"/>
              </a:defRPr>
            </a:pPr>
            <a:endParaRPr lang="pt-BR"/>
          </a:p>
        </c:txPr>
        <c:crossAx val="101927744"/>
        <c:crosses val="autoZero"/>
        <c:crossBetween val="midCat"/>
      </c:valAx>
      <c:spPr>
        <a:noFill/>
        <a:ln w="25400">
          <a:noFill/>
        </a:ln>
      </c:spPr>
    </c:plotArea>
    <c:plotVisOnly val="1"/>
    <c:dispBlanksAs val="gap"/>
    <c:showDLblsOverMax val="0"/>
  </c:chart>
  <c:spPr>
    <a:solidFill>
      <a:srgbClr val="FFFFFF"/>
    </a:solidFill>
    <a:ln w="3175">
      <a:solidFill>
        <a:srgbClr val="000000"/>
      </a:solidFill>
      <a:prstDash val="solid"/>
    </a:ln>
  </c:spPr>
  <c:txPr>
    <a:bodyPr/>
    <a:lstStyle/>
    <a:p>
      <a:pPr>
        <a:defRPr sz="1200" b="0" i="0" u="none" strike="noStrike" baseline="0">
          <a:solidFill>
            <a:srgbClr val="000000"/>
          </a:solidFill>
          <a:latin typeface="Calibri"/>
          <a:ea typeface="Calibri"/>
          <a:cs typeface="Calibri"/>
        </a:defRPr>
      </a:pPr>
      <a:endParaRPr lang="pt-BR"/>
    </a:p>
  </c:txPr>
  <c:printSettings>
    <c:headerFooter/>
    <c:pageMargins b="1" l="0.75" r="0.75" t="1" header="0.5" footer="0.5"/>
    <c:pageSetup orientation="landscape" horizontalDpi="200" verticalDpi="200"/>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pt-B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7.6051506037752903E-2"/>
          <c:y val="5.6451696263018603E-2"/>
          <c:w val="0.89816162135203303"/>
          <c:h val="0.83667794624845404"/>
        </c:manualLayout>
      </c:layout>
      <c:scatterChart>
        <c:scatterStyle val="lineMarker"/>
        <c:varyColors val="0"/>
        <c:ser>
          <c:idx val="0"/>
          <c:order val="0"/>
          <c:spPr>
            <a:ln w="3175">
              <a:solidFill>
                <a:srgbClr val="000000"/>
              </a:solidFill>
              <a:prstDash val="solid"/>
            </a:ln>
          </c:spPr>
          <c:marker>
            <c:symbol val="circle"/>
            <c:size val="6"/>
            <c:spPr>
              <a:noFill/>
              <a:ln>
                <a:solidFill>
                  <a:sysClr val="windowText" lastClr="000000"/>
                </a:solidFill>
              </a:ln>
            </c:spPr>
          </c:marker>
          <c:xVal>
            <c:numRef>
              <c:f>'Folha 3'!$G$5:$G$15</c:f>
              <c:numCache>
                <c:formatCode>0.0000</c:formatCode>
                <c:ptCount val="11"/>
                <c:pt idx="0">
                  <c:v>22.132962618474664</c:v>
                </c:pt>
                <c:pt idx="1">
                  <c:v>22.292199913733413</c:v>
                </c:pt>
                <c:pt idx="2">
                  <c:v>22.451437208992161</c:v>
                </c:pt>
                <c:pt idx="3">
                  <c:v>22.610674504250909</c:v>
                </c:pt>
                <c:pt idx="4">
                  <c:v>22.929149094768377</c:v>
                </c:pt>
                <c:pt idx="5">
                  <c:v>23.088386390027125</c:v>
                </c:pt>
                <c:pt idx="6">
                  <c:v>23.247623685285873</c:v>
                </c:pt>
                <c:pt idx="7">
                  <c:v>23.406860980544621</c:v>
                </c:pt>
                <c:pt idx="8">
                  <c:v>23.725335571062104</c:v>
                </c:pt>
                <c:pt idx="9">
                  <c:v>24.043810161579586</c:v>
                </c:pt>
                <c:pt idx="10">
                  <c:v>24.203047456838334</c:v>
                </c:pt>
              </c:numCache>
            </c:numRef>
          </c:xVal>
          <c:yVal>
            <c:numRef>
              <c:f>'Folha 3'!$B$5:$B$15</c:f>
              <c:numCache>
                <c:formatCode>0.0000</c:formatCode>
                <c:ptCount val="11"/>
                <c:pt idx="0">
                  <c:v>4.3478260869565215</c:v>
                </c:pt>
                <c:pt idx="1">
                  <c:v>3.0303030303030303</c:v>
                </c:pt>
                <c:pt idx="2">
                  <c:v>2.0833333333333335</c:v>
                </c:pt>
                <c:pt idx="3">
                  <c:v>1.7857142857142856</c:v>
                </c:pt>
                <c:pt idx="4">
                  <c:v>1.6129032258064517</c:v>
                </c:pt>
                <c:pt idx="5">
                  <c:v>1.3513513513513513</c:v>
                </c:pt>
                <c:pt idx="6">
                  <c:v>1.25</c:v>
                </c:pt>
                <c:pt idx="7">
                  <c:v>1.1627906976744187</c:v>
                </c:pt>
                <c:pt idx="8">
                  <c:v>1.1111111111111112</c:v>
                </c:pt>
                <c:pt idx="9">
                  <c:v>1.0204081632653061</c:v>
                </c:pt>
                <c:pt idx="10">
                  <c:v>0.93457943925233644</c:v>
                </c:pt>
              </c:numCache>
            </c:numRef>
          </c:yVal>
          <c:smooth val="0"/>
        </c:ser>
        <c:ser>
          <c:idx val="1"/>
          <c:order val="1"/>
          <c:spPr>
            <a:ln w="28575">
              <a:noFill/>
            </a:ln>
          </c:spPr>
          <c:marker>
            <c:symbol val="circle"/>
            <c:size val="6"/>
            <c:spPr>
              <a:solidFill>
                <a:sysClr val="windowText" lastClr="000000"/>
              </a:solidFill>
              <a:ln>
                <a:solidFill>
                  <a:sysClr val="windowText" lastClr="000000"/>
                </a:solidFill>
              </a:ln>
            </c:spPr>
          </c:marker>
          <c:trendline>
            <c:spPr>
              <a:ln w="3175">
                <a:solidFill>
                  <a:srgbClr val="000000"/>
                </a:solidFill>
                <a:prstDash val="solid"/>
              </a:ln>
            </c:spPr>
            <c:trendlineType val="linear"/>
            <c:forward val="1"/>
            <c:backward val="4"/>
            <c:dispRSqr val="1"/>
            <c:dispEq val="0"/>
            <c:trendlineLbl>
              <c:layout>
                <c:manualLayout>
                  <c:x val="0.13393847340965201"/>
                  <c:y val="-0.82567380389215805"/>
                </c:manualLayout>
              </c:layout>
              <c:numFmt formatCode="#,##0.0000" sourceLinked="0"/>
              <c:spPr>
                <a:noFill/>
                <a:ln w="25400">
                  <a:noFill/>
                </a:ln>
              </c:spPr>
              <c:txPr>
                <a:bodyPr/>
                <a:lstStyle/>
                <a:p>
                  <a:pPr algn="l">
                    <a:defRPr sz="1200" b="0" i="0" u="none" strike="noStrike" baseline="0">
                      <a:solidFill>
                        <a:srgbClr val="000000"/>
                      </a:solidFill>
                      <a:latin typeface="Calibri"/>
                      <a:ea typeface="Calibri"/>
                      <a:cs typeface="Calibri"/>
                    </a:defRPr>
                  </a:pPr>
                  <a:endParaRPr lang="pt-BR"/>
                </a:p>
              </c:txPr>
            </c:trendlineLbl>
          </c:trendline>
          <c:xVal>
            <c:numRef>
              <c:f>'Folha 3'!$G$16:$G$21</c:f>
              <c:numCache>
                <c:formatCode>0.0000</c:formatCode>
                <c:ptCount val="6"/>
                <c:pt idx="0">
                  <c:v>24.839996637873313</c:v>
                </c:pt>
                <c:pt idx="1">
                  <c:v>25.954657704684493</c:v>
                </c:pt>
                <c:pt idx="2">
                  <c:v>27.22855606675445</c:v>
                </c:pt>
                <c:pt idx="3">
                  <c:v>29.298640905118106</c:v>
                </c:pt>
                <c:pt idx="4">
                  <c:v>29.93559008615307</c:v>
                </c:pt>
              </c:numCache>
            </c:numRef>
          </c:xVal>
          <c:yVal>
            <c:numRef>
              <c:f>'Folha 3'!$B$16:$B$21</c:f>
              <c:numCache>
                <c:formatCode>0.0000</c:formatCode>
                <c:ptCount val="6"/>
                <c:pt idx="0">
                  <c:v>0.90909090909090906</c:v>
                </c:pt>
                <c:pt idx="1">
                  <c:v>0.88495575221238942</c:v>
                </c:pt>
                <c:pt idx="2">
                  <c:v>0.87719298245614041</c:v>
                </c:pt>
                <c:pt idx="3">
                  <c:v>0.85470085470085477</c:v>
                </c:pt>
                <c:pt idx="4">
                  <c:v>0.83333333333333337</c:v>
                </c:pt>
              </c:numCache>
            </c:numRef>
          </c:yVal>
          <c:smooth val="0"/>
        </c:ser>
        <c:dLbls>
          <c:showLegendKey val="0"/>
          <c:showVal val="0"/>
          <c:showCatName val="0"/>
          <c:showSerName val="0"/>
          <c:showPercent val="0"/>
          <c:showBubbleSize val="0"/>
        </c:dLbls>
        <c:axId val="170825344"/>
        <c:axId val="170825920"/>
      </c:scatterChart>
      <c:valAx>
        <c:axId val="170825344"/>
        <c:scaling>
          <c:orientation val="minMax"/>
          <c:max val="35"/>
          <c:min val="20"/>
        </c:scaling>
        <c:delete val="0"/>
        <c:axPos val="b"/>
        <c:title>
          <c:tx>
            <c:rich>
              <a:bodyPr/>
              <a:lstStyle/>
              <a:p>
                <a:pPr>
                  <a:defRPr sz="1200" b="1" i="0" u="none" strike="noStrike" baseline="0">
                    <a:solidFill>
                      <a:srgbClr val="000000"/>
                    </a:solidFill>
                    <a:latin typeface="Calibri"/>
                    <a:ea typeface="Calibri"/>
                    <a:cs typeface="Calibri"/>
                  </a:defRPr>
                </a:pPr>
                <a:r>
                  <a:rPr lang="en-US"/>
                  <a:t>100-RWC (%)</a:t>
                </a:r>
              </a:p>
            </c:rich>
          </c:tx>
          <c:layout>
            <c:manualLayout>
              <c:xMode val="edge"/>
              <c:yMode val="edge"/>
              <c:x val="0.41759343213411498"/>
              <c:y val="0.94179458064195898"/>
            </c:manualLayout>
          </c:layout>
          <c:overlay val="0"/>
          <c:spPr>
            <a:noFill/>
            <a:ln w="25400">
              <a:noFill/>
            </a:ln>
          </c:spPr>
        </c:title>
        <c:numFmt formatCode="0" sourceLinked="0"/>
        <c:majorTickMark val="out"/>
        <c:minorTickMark val="out"/>
        <c:tickLblPos val="nextTo"/>
        <c:spPr>
          <a:ln w="3175">
            <a:solidFill>
              <a:srgbClr val="000000"/>
            </a:solidFill>
            <a:prstDash val="solid"/>
          </a:ln>
        </c:spPr>
        <c:txPr>
          <a:bodyPr rot="0" vert="horz"/>
          <a:lstStyle/>
          <a:p>
            <a:pPr>
              <a:defRPr sz="1200" b="0" i="0" u="none" strike="noStrike" baseline="0">
                <a:solidFill>
                  <a:srgbClr val="000000"/>
                </a:solidFill>
                <a:latin typeface="Calibri"/>
                <a:ea typeface="Calibri"/>
                <a:cs typeface="Calibri"/>
              </a:defRPr>
            </a:pPr>
            <a:endParaRPr lang="pt-BR"/>
          </a:p>
        </c:txPr>
        <c:crossAx val="170825920"/>
        <c:crosses val="autoZero"/>
        <c:crossBetween val="midCat"/>
      </c:valAx>
      <c:valAx>
        <c:axId val="170825920"/>
        <c:scaling>
          <c:orientation val="minMax"/>
        </c:scaling>
        <c:delete val="0"/>
        <c:axPos val="l"/>
        <c:title>
          <c:tx>
            <c:rich>
              <a:bodyPr/>
              <a:lstStyle/>
              <a:p>
                <a:pPr>
                  <a:defRPr sz="1100" b="0" i="0" u="none" strike="noStrike" baseline="0">
                    <a:solidFill>
                      <a:srgbClr val="000000"/>
                    </a:solidFill>
                    <a:latin typeface="Calibri"/>
                    <a:ea typeface="Calibri"/>
                    <a:cs typeface="Calibri"/>
                  </a:defRPr>
                </a:pPr>
                <a:r>
                  <a:rPr lang="el-GR" sz="1200" b="1" i="0" u="none" strike="noStrike" baseline="0">
                    <a:solidFill>
                      <a:srgbClr val="000000"/>
                    </a:solidFill>
                    <a:latin typeface="Calibri"/>
                  </a:rPr>
                  <a:t>-1/Ψ (</a:t>
                </a:r>
                <a:r>
                  <a:rPr lang="en-US" sz="1200" b="1" i="0" u="none" strike="noStrike" baseline="0">
                    <a:solidFill>
                      <a:srgbClr val="000000"/>
                    </a:solidFill>
                    <a:latin typeface="Calibri"/>
                  </a:rPr>
                  <a:t>MPa</a:t>
                </a:r>
                <a:r>
                  <a:rPr lang="en-US" sz="1200" b="0" i="0" u="none" strike="noStrike" baseline="0">
                    <a:solidFill>
                      <a:srgbClr val="000000"/>
                    </a:solidFill>
                    <a:latin typeface="Calibri"/>
                  </a:rPr>
                  <a:t>-1</a:t>
                </a:r>
                <a:r>
                  <a:rPr lang="en-US" sz="1200" b="1" i="0" u="none" strike="noStrike" baseline="0">
                    <a:solidFill>
                      <a:srgbClr val="000000"/>
                    </a:solidFill>
                    <a:latin typeface="Calibri"/>
                  </a:rPr>
                  <a:t>)</a:t>
                </a:r>
              </a:p>
            </c:rich>
          </c:tx>
          <c:layout>
            <c:manualLayout>
              <c:xMode val="edge"/>
              <c:yMode val="edge"/>
              <c:x val="9.2379614164390996E-3"/>
              <c:y val="0.30241978617921"/>
            </c:manualLayout>
          </c:layout>
          <c:overlay val="0"/>
          <c:spPr>
            <a:noFill/>
            <a:ln w="25400">
              <a:noFill/>
            </a:ln>
          </c:spPr>
        </c:title>
        <c:numFmt formatCode="#,##0.0" sourceLinked="0"/>
        <c:majorTickMark val="out"/>
        <c:minorTickMark val="out"/>
        <c:tickLblPos val="nextTo"/>
        <c:spPr>
          <a:ln w="3175">
            <a:solidFill>
              <a:srgbClr val="000000"/>
            </a:solidFill>
            <a:prstDash val="solid"/>
          </a:ln>
        </c:spPr>
        <c:txPr>
          <a:bodyPr rot="0" vert="horz"/>
          <a:lstStyle/>
          <a:p>
            <a:pPr>
              <a:defRPr sz="1200" b="0" i="0" u="none" strike="noStrike" baseline="0">
                <a:solidFill>
                  <a:srgbClr val="000000"/>
                </a:solidFill>
                <a:latin typeface="Calibri"/>
                <a:ea typeface="Calibri"/>
                <a:cs typeface="Calibri"/>
              </a:defRPr>
            </a:pPr>
            <a:endParaRPr lang="pt-BR"/>
          </a:p>
        </c:txPr>
        <c:crossAx val="170825344"/>
        <c:crosses val="autoZero"/>
        <c:crossBetween val="midCat"/>
      </c:valAx>
      <c:spPr>
        <a:noFill/>
        <a:ln w="25400">
          <a:noFill/>
        </a:ln>
      </c:spPr>
    </c:plotArea>
    <c:plotVisOnly val="1"/>
    <c:dispBlanksAs val="gap"/>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Calibri"/>
          <a:ea typeface="Calibri"/>
          <a:cs typeface="Calibri"/>
        </a:defRPr>
      </a:pPr>
      <a:endParaRPr lang="pt-BR"/>
    </a:p>
  </c:txPr>
  <c:printSettings>
    <c:headerFooter/>
    <c:pageMargins b="0.750000000000003" l="0.70000000000000095" r="0.70000000000000095" t="0.750000000000003"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pt-B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9350711940330798E-2"/>
          <c:y val="0.19444503051767001"/>
          <c:w val="0.73506586732176804"/>
          <c:h val="0.70987868284228794"/>
        </c:manualLayout>
      </c:layout>
      <c:scatterChart>
        <c:scatterStyle val="lineMarker"/>
        <c:varyColors val="0"/>
        <c:ser>
          <c:idx val="0"/>
          <c:order val="0"/>
          <c:spPr>
            <a:ln w="28575">
              <a:noFill/>
            </a:ln>
          </c:spPr>
          <c:marker>
            <c:symbol val="circle"/>
            <c:size val="8"/>
            <c:spPr>
              <a:noFill/>
              <a:ln>
                <a:solidFill>
                  <a:srgbClr val="000000"/>
                </a:solidFill>
                <a:prstDash val="solid"/>
              </a:ln>
            </c:spPr>
          </c:marker>
          <c:trendline>
            <c:spPr>
              <a:ln w="25400">
                <a:solidFill>
                  <a:srgbClr val="000000"/>
                </a:solidFill>
                <a:prstDash val="solid"/>
              </a:ln>
            </c:spPr>
            <c:trendlineType val="linear"/>
            <c:dispRSqr val="1"/>
            <c:dispEq val="0"/>
            <c:trendlineLbl>
              <c:layout>
                <c:manualLayout>
                  <c:x val="-0.437519835408126"/>
                  <c:y val="0.67249180278336396"/>
                </c:manualLayout>
              </c:layout>
              <c:numFmt formatCode="0.0000" sourceLinked="0"/>
              <c:spPr>
                <a:noFill/>
                <a:ln w="25400">
                  <a:noFill/>
                </a:ln>
              </c:spPr>
              <c:txPr>
                <a:bodyPr/>
                <a:lstStyle/>
                <a:p>
                  <a:pPr algn="l">
                    <a:defRPr sz="1200" b="0" i="0" u="none" strike="noStrike" baseline="0">
                      <a:solidFill>
                        <a:srgbClr val="000000"/>
                      </a:solidFill>
                      <a:latin typeface="Calibri"/>
                      <a:ea typeface="Calibri"/>
                      <a:cs typeface="Calibri"/>
                    </a:defRPr>
                  </a:pPr>
                  <a:endParaRPr lang="pt-BR"/>
                </a:p>
              </c:txPr>
            </c:trendlineLbl>
          </c:trendline>
          <c:xVal>
            <c:numRef>
              <c:f>'Folha 1'!$D$13:$D$20</c:f>
              <c:numCache>
                <c:formatCode>0.0000</c:formatCode>
                <c:ptCount val="8"/>
                <c:pt idx="0">
                  <c:v>4.2800000000000005E-2</c:v>
                </c:pt>
                <c:pt idx="1">
                  <c:v>4.2599999999999999E-2</c:v>
                </c:pt>
                <c:pt idx="2">
                  <c:v>4.2499999999999996E-2</c:v>
                </c:pt>
                <c:pt idx="3">
                  <c:v>4.1599999999999998E-2</c:v>
                </c:pt>
                <c:pt idx="4">
                  <c:v>4.0900000000000006E-2</c:v>
                </c:pt>
                <c:pt idx="5">
                  <c:v>3.8599999999999995E-2</c:v>
                </c:pt>
                <c:pt idx="6">
                  <c:v>3.78E-2</c:v>
                </c:pt>
                <c:pt idx="7">
                  <c:v>3.6699999999999997E-2</c:v>
                </c:pt>
              </c:numCache>
            </c:numRef>
          </c:xVal>
          <c:yVal>
            <c:numRef>
              <c:f>'Folha 1'!$A$13:$A$20</c:f>
              <c:numCache>
                <c:formatCode>0.00</c:formatCode>
                <c:ptCount val="8"/>
                <c:pt idx="0">
                  <c:v>-0.84</c:v>
                </c:pt>
                <c:pt idx="1">
                  <c:v>-0.99</c:v>
                </c:pt>
                <c:pt idx="2">
                  <c:v>-1.2</c:v>
                </c:pt>
                <c:pt idx="3">
                  <c:v>-1.23</c:v>
                </c:pt>
                <c:pt idx="4">
                  <c:v>-1.24</c:v>
                </c:pt>
                <c:pt idx="5">
                  <c:v>-1.38</c:v>
                </c:pt>
                <c:pt idx="6">
                  <c:v>-1.51</c:v>
                </c:pt>
                <c:pt idx="7">
                  <c:v>-1.75</c:v>
                </c:pt>
              </c:numCache>
            </c:numRef>
          </c:yVal>
          <c:smooth val="0"/>
        </c:ser>
        <c:ser>
          <c:idx val="1"/>
          <c:order val="1"/>
          <c:spPr>
            <a:ln w="28575">
              <a:noFill/>
            </a:ln>
          </c:spPr>
          <c:marker>
            <c:symbol val="circle"/>
            <c:size val="8"/>
            <c:spPr>
              <a:solidFill>
                <a:schemeClr val="tx1"/>
              </a:solidFill>
              <a:ln>
                <a:noFill/>
                <a:prstDash val="solid"/>
              </a:ln>
            </c:spPr>
          </c:marker>
          <c:xVal>
            <c:numRef>
              <c:f>'Folha 1'!$D$20:$D$25</c:f>
              <c:numCache>
                <c:formatCode>0.0000</c:formatCode>
                <c:ptCount val="6"/>
                <c:pt idx="0">
                  <c:v>3.6699999999999997E-2</c:v>
                </c:pt>
                <c:pt idx="1">
                  <c:v>3.5900000000000001E-2</c:v>
                </c:pt>
              </c:numCache>
            </c:numRef>
          </c:xVal>
          <c:yVal>
            <c:numRef>
              <c:f>'Folha 1'!$A$20:$A$25</c:f>
              <c:numCache>
                <c:formatCode>0.00</c:formatCode>
                <c:ptCount val="6"/>
                <c:pt idx="0">
                  <c:v>-1.75</c:v>
                </c:pt>
                <c:pt idx="1">
                  <c:v>-1.87</c:v>
                </c:pt>
              </c:numCache>
            </c:numRef>
          </c:yVal>
          <c:smooth val="0"/>
        </c:ser>
        <c:dLbls>
          <c:showLegendKey val="0"/>
          <c:showVal val="0"/>
          <c:showCatName val="0"/>
          <c:showSerName val="0"/>
          <c:showPercent val="0"/>
          <c:showBubbleSize val="0"/>
        </c:dLbls>
        <c:axId val="171165376"/>
        <c:axId val="171165952"/>
      </c:scatterChart>
      <c:valAx>
        <c:axId val="171165376"/>
        <c:scaling>
          <c:orientation val="minMax"/>
          <c:min val="1"/>
        </c:scaling>
        <c:delete val="0"/>
        <c:axPos val="b"/>
        <c:title>
          <c:tx>
            <c:rich>
              <a:bodyPr/>
              <a:lstStyle/>
              <a:p>
                <a:pPr>
                  <a:defRPr sz="1100" b="0" i="0" u="none" strike="noStrike" baseline="0">
                    <a:solidFill>
                      <a:srgbClr val="000000"/>
                    </a:solidFill>
                    <a:latin typeface="Calibri"/>
                    <a:ea typeface="Calibri"/>
                    <a:cs typeface="Calibri"/>
                  </a:defRPr>
                </a:pPr>
                <a:r>
                  <a:rPr lang="en-US" sz="1200" b="1" i="0" u="none" strike="noStrike" baseline="0">
                    <a:solidFill>
                      <a:srgbClr val="000000"/>
                    </a:solidFill>
                    <a:latin typeface="Calibri"/>
                  </a:rPr>
                  <a:t>H</a:t>
                </a:r>
                <a:r>
                  <a:rPr lang="en-US" sz="1200" b="1" i="0" u="none" strike="noStrike" baseline="-25000">
                    <a:solidFill>
                      <a:srgbClr val="000000"/>
                    </a:solidFill>
                    <a:latin typeface="Calibri"/>
                  </a:rPr>
                  <a:t>2</a:t>
                </a:r>
                <a:r>
                  <a:rPr lang="en-US" sz="1200" b="1" i="0" u="none" strike="noStrike" baseline="0">
                    <a:solidFill>
                      <a:srgbClr val="000000"/>
                    </a:solidFill>
                    <a:latin typeface="Calibri"/>
                  </a:rPr>
                  <a:t>O mass (g)</a:t>
                </a:r>
              </a:p>
            </c:rich>
          </c:tx>
          <c:layout>
            <c:manualLayout>
              <c:xMode val="edge"/>
              <c:yMode val="edge"/>
              <c:x val="0.36951531660951997"/>
              <c:y val="1.6129012242263999E-2"/>
            </c:manualLayout>
          </c:layout>
          <c:overlay val="0"/>
          <c:spPr>
            <a:noFill/>
            <a:ln w="25400">
              <a:noFill/>
            </a:ln>
          </c:spPr>
        </c:title>
        <c:numFmt formatCode="0.00" sourceLinked="0"/>
        <c:majorTickMark val="in"/>
        <c:minorTickMark val="in"/>
        <c:tickLblPos val="high"/>
        <c:spPr>
          <a:ln w="3175">
            <a:solidFill>
              <a:srgbClr val="000000"/>
            </a:solidFill>
            <a:prstDash val="solid"/>
          </a:ln>
        </c:spPr>
        <c:txPr>
          <a:bodyPr rot="0" vert="horz"/>
          <a:lstStyle/>
          <a:p>
            <a:pPr>
              <a:defRPr sz="1200" b="0" i="0" u="none" strike="noStrike" baseline="0">
                <a:solidFill>
                  <a:srgbClr val="000000"/>
                </a:solidFill>
                <a:latin typeface="Calibri"/>
                <a:ea typeface="Calibri"/>
                <a:cs typeface="Calibri"/>
              </a:defRPr>
            </a:pPr>
            <a:endParaRPr lang="pt-BR"/>
          </a:p>
        </c:txPr>
        <c:crossAx val="171165952"/>
        <c:crosses val="autoZero"/>
        <c:crossBetween val="midCat"/>
      </c:valAx>
      <c:valAx>
        <c:axId val="171165952"/>
        <c:scaling>
          <c:orientation val="minMax"/>
          <c:max val="0"/>
        </c:scaling>
        <c:delete val="0"/>
        <c:axPos val="l"/>
        <c:title>
          <c:tx>
            <c:rich>
              <a:bodyPr/>
              <a:lstStyle/>
              <a:p>
                <a:pPr>
                  <a:defRPr sz="1200" b="1" i="0" u="none" strike="noStrike" baseline="0">
                    <a:solidFill>
                      <a:srgbClr val="000000"/>
                    </a:solidFill>
                    <a:latin typeface="Calibri"/>
                    <a:ea typeface="Calibri"/>
                    <a:cs typeface="Calibri"/>
                  </a:defRPr>
                </a:pPr>
                <a:r>
                  <a:rPr lang="en-US"/>
                  <a:t>Ψ (MPa)</a:t>
                </a:r>
              </a:p>
            </c:rich>
          </c:tx>
          <c:layout>
            <c:manualLayout>
              <c:xMode val="edge"/>
              <c:yMode val="edge"/>
              <c:x val="0.944573795745411"/>
              <c:y val="0.42338775029007902"/>
            </c:manualLayout>
          </c:layout>
          <c:overlay val="0"/>
          <c:spPr>
            <a:noFill/>
            <a:ln w="25400">
              <a:noFill/>
            </a:ln>
          </c:spPr>
        </c:title>
        <c:numFmt formatCode="0.0" sourceLinked="0"/>
        <c:majorTickMark val="in"/>
        <c:minorTickMark val="in"/>
        <c:tickLblPos val="high"/>
        <c:spPr>
          <a:ln w="3175">
            <a:solidFill>
              <a:srgbClr val="000000"/>
            </a:solidFill>
            <a:prstDash val="solid"/>
          </a:ln>
        </c:spPr>
        <c:txPr>
          <a:bodyPr rot="0" vert="horz"/>
          <a:lstStyle/>
          <a:p>
            <a:pPr>
              <a:defRPr sz="1200" b="0" i="0" u="none" strike="noStrike" baseline="0">
                <a:solidFill>
                  <a:srgbClr val="000000"/>
                </a:solidFill>
                <a:latin typeface="Calibri"/>
                <a:ea typeface="Calibri"/>
                <a:cs typeface="Calibri"/>
              </a:defRPr>
            </a:pPr>
            <a:endParaRPr lang="pt-BR"/>
          </a:p>
        </c:txPr>
        <c:crossAx val="171165376"/>
        <c:crosses val="autoZero"/>
        <c:crossBetween val="midCat"/>
      </c:valAx>
      <c:spPr>
        <a:noFill/>
        <a:ln w="25400">
          <a:noFill/>
        </a:ln>
      </c:spPr>
    </c:plotArea>
    <c:plotVisOnly val="1"/>
    <c:dispBlanksAs val="gap"/>
    <c:showDLblsOverMax val="0"/>
  </c:chart>
  <c:spPr>
    <a:solidFill>
      <a:srgbClr val="FFFFFF"/>
    </a:solidFill>
    <a:ln w="3175">
      <a:solidFill>
        <a:srgbClr val="000000"/>
      </a:solidFill>
      <a:prstDash val="solid"/>
    </a:ln>
  </c:spPr>
  <c:txPr>
    <a:bodyPr/>
    <a:lstStyle/>
    <a:p>
      <a:pPr>
        <a:defRPr sz="1200" b="0" i="0" u="none" strike="noStrike" baseline="0">
          <a:solidFill>
            <a:srgbClr val="000000"/>
          </a:solidFill>
          <a:latin typeface="Calibri"/>
          <a:ea typeface="Calibri"/>
          <a:cs typeface="Calibri"/>
        </a:defRPr>
      </a:pPr>
      <a:endParaRPr lang="pt-BR"/>
    </a:p>
  </c:txPr>
  <c:printSettings>
    <c:headerFooter/>
    <c:pageMargins b="1" l="0.75" r="0.75" t="1" header="0.5" footer="0.5"/>
    <c:pageSetup orientation="landscape" horizontalDpi="200" verticalDpi="200"/>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pt-B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7.4768301021195874E-2"/>
          <c:y val="4.9666272631951537E-2"/>
          <c:w val="0.89816162135203303"/>
          <c:h val="0.83667794624845404"/>
        </c:manualLayout>
      </c:layout>
      <c:scatterChart>
        <c:scatterStyle val="lineMarker"/>
        <c:varyColors val="0"/>
        <c:ser>
          <c:idx val="0"/>
          <c:order val="0"/>
          <c:spPr>
            <a:ln w="3175">
              <a:solidFill>
                <a:srgbClr val="000000"/>
              </a:solidFill>
              <a:prstDash val="solid"/>
            </a:ln>
          </c:spPr>
          <c:marker>
            <c:symbol val="circle"/>
            <c:size val="6"/>
            <c:spPr>
              <a:noFill/>
              <a:ln>
                <a:solidFill>
                  <a:sysClr val="windowText" lastClr="000000"/>
                </a:solidFill>
              </a:ln>
            </c:spPr>
          </c:marker>
          <c:xVal>
            <c:numRef>
              <c:f>'Folha 4'!$G$5:$G$16</c:f>
              <c:numCache>
                <c:formatCode>0.0000</c:formatCode>
                <c:ptCount val="12"/>
                <c:pt idx="0">
                  <c:v>14.99109760399844</c:v>
                </c:pt>
                <c:pt idx="1">
                  <c:v>15.272118768943869</c:v>
                </c:pt>
                <c:pt idx="2">
                  <c:v>15.834161098834826</c:v>
                </c:pt>
                <c:pt idx="3">
                  <c:v>16.11518226378027</c:v>
                </c:pt>
                <c:pt idx="4">
                  <c:v>16.958245758616656</c:v>
                </c:pt>
                <c:pt idx="5">
                  <c:v>17.098756341089384</c:v>
                </c:pt>
                <c:pt idx="6">
                  <c:v>17.379777506034827</c:v>
                </c:pt>
                <c:pt idx="7">
                  <c:v>17.801309253453041</c:v>
                </c:pt>
                <c:pt idx="8">
                  <c:v>18.222841000871213</c:v>
                </c:pt>
                <c:pt idx="9">
                  <c:v>18.644372748289399</c:v>
                </c:pt>
                <c:pt idx="10">
                  <c:v>19.346925660653042</c:v>
                </c:pt>
                <c:pt idx="11">
                  <c:v>19.627946825598514</c:v>
                </c:pt>
              </c:numCache>
            </c:numRef>
          </c:xVal>
          <c:yVal>
            <c:numRef>
              <c:f>'Folha 4'!$B$5:$B$16</c:f>
              <c:numCache>
                <c:formatCode>0.0000</c:formatCode>
                <c:ptCount val="12"/>
                <c:pt idx="0">
                  <c:v>6.25</c:v>
                </c:pt>
                <c:pt idx="1">
                  <c:v>5</c:v>
                </c:pt>
                <c:pt idx="2">
                  <c:v>3.8461538461538458</c:v>
                </c:pt>
                <c:pt idx="3">
                  <c:v>3.2258064516129035</c:v>
                </c:pt>
                <c:pt idx="4">
                  <c:v>2.1276595744680851</c:v>
                </c:pt>
                <c:pt idx="5">
                  <c:v>2</c:v>
                </c:pt>
                <c:pt idx="6">
                  <c:v>1.8181818181818181</c:v>
                </c:pt>
                <c:pt idx="7">
                  <c:v>1.7241379310344829</c:v>
                </c:pt>
                <c:pt idx="8">
                  <c:v>1.5384615384615383</c:v>
                </c:pt>
                <c:pt idx="9">
                  <c:v>1.4925373134328357</c:v>
                </c:pt>
                <c:pt idx="10">
                  <c:v>1.4492753623188408</c:v>
                </c:pt>
                <c:pt idx="11">
                  <c:v>1.3513513513513513</c:v>
                </c:pt>
              </c:numCache>
            </c:numRef>
          </c:yVal>
          <c:smooth val="0"/>
        </c:ser>
        <c:ser>
          <c:idx val="1"/>
          <c:order val="1"/>
          <c:spPr>
            <a:ln w="28575">
              <a:noFill/>
            </a:ln>
          </c:spPr>
          <c:marker>
            <c:symbol val="circle"/>
            <c:size val="6"/>
            <c:spPr>
              <a:solidFill>
                <a:sysClr val="windowText" lastClr="000000"/>
              </a:solidFill>
              <a:ln>
                <a:solidFill>
                  <a:sysClr val="windowText" lastClr="000000"/>
                </a:solidFill>
              </a:ln>
            </c:spPr>
          </c:marker>
          <c:trendline>
            <c:spPr>
              <a:ln w="3175">
                <a:solidFill>
                  <a:srgbClr val="000000"/>
                </a:solidFill>
                <a:prstDash val="solid"/>
              </a:ln>
            </c:spPr>
            <c:trendlineType val="linear"/>
            <c:forward val="1"/>
            <c:backward val="4"/>
            <c:dispRSqr val="1"/>
            <c:dispEq val="0"/>
            <c:trendlineLbl>
              <c:layout>
                <c:manualLayout>
                  <c:x val="0.13393847340965201"/>
                  <c:y val="-0.82567380389215805"/>
                </c:manualLayout>
              </c:layout>
              <c:numFmt formatCode="#,##0.0000" sourceLinked="0"/>
              <c:spPr>
                <a:noFill/>
                <a:ln w="25400">
                  <a:noFill/>
                </a:ln>
              </c:spPr>
              <c:txPr>
                <a:bodyPr/>
                <a:lstStyle/>
                <a:p>
                  <a:pPr algn="l">
                    <a:defRPr sz="1200" b="0" i="0" u="none" strike="noStrike" baseline="0">
                      <a:solidFill>
                        <a:srgbClr val="000000"/>
                      </a:solidFill>
                      <a:latin typeface="Calibri"/>
                      <a:ea typeface="Calibri"/>
                      <a:cs typeface="Calibri"/>
                    </a:defRPr>
                  </a:pPr>
                  <a:endParaRPr lang="pt-BR"/>
                </a:p>
              </c:txPr>
            </c:trendlineLbl>
          </c:trendline>
          <c:xVal>
            <c:numRef>
              <c:f>'Folha 4'!$G$17:$G$24</c:f>
              <c:numCache>
                <c:formatCode>0.0000</c:formatCode>
                <c:ptCount val="8"/>
                <c:pt idx="0">
                  <c:v>19.768457408071242</c:v>
                </c:pt>
                <c:pt idx="1">
                  <c:v>20.892542067853086</c:v>
                </c:pt>
                <c:pt idx="2">
                  <c:v>22.719179639998572</c:v>
                </c:pt>
                <c:pt idx="3">
                  <c:v>23.000200804944029</c:v>
                </c:pt>
                <c:pt idx="4">
                  <c:v>24.545817212144058</c:v>
                </c:pt>
                <c:pt idx="5">
                  <c:v>26.091433619344102</c:v>
                </c:pt>
                <c:pt idx="6">
                  <c:v>27.496539444071374</c:v>
                </c:pt>
                <c:pt idx="7">
                  <c:v>29.604198181162332</c:v>
                </c:pt>
              </c:numCache>
            </c:numRef>
          </c:xVal>
          <c:yVal>
            <c:numRef>
              <c:f>'Folha 4'!$B$17:$B$24</c:f>
              <c:numCache>
                <c:formatCode>0.0000</c:formatCode>
                <c:ptCount val="8"/>
                <c:pt idx="0">
                  <c:v>1.2987012987012987</c:v>
                </c:pt>
                <c:pt idx="1">
                  <c:v>1.25</c:v>
                </c:pt>
                <c:pt idx="2">
                  <c:v>1.2345679012345678</c:v>
                </c:pt>
                <c:pt idx="3">
                  <c:v>1.2345679012345678</c:v>
                </c:pt>
                <c:pt idx="4">
                  <c:v>1.1235955056179776</c:v>
                </c:pt>
                <c:pt idx="5">
                  <c:v>1.0638297872340425</c:v>
                </c:pt>
                <c:pt idx="6">
                  <c:v>1.0638297872340425</c:v>
                </c:pt>
                <c:pt idx="7">
                  <c:v>0.92592592592592582</c:v>
                </c:pt>
              </c:numCache>
            </c:numRef>
          </c:yVal>
          <c:smooth val="0"/>
        </c:ser>
        <c:dLbls>
          <c:showLegendKey val="0"/>
          <c:showVal val="0"/>
          <c:showCatName val="0"/>
          <c:showSerName val="0"/>
          <c:showPercent val="0"/>
          <c:showBubbleSize val="0"/>
        </c:dLbls>
        <c:axId val="171167104"/>
        <c:axId val="171168832"/>
      </c:scatterChart>
      <c:valAx>
        <c:axId val="171167104"/>
        <c:scaling>
          <c:orientation val="minMax"/>
          <c:max val="35"/>
          <c:min val="5"/>
        </c:scaling>
        <c:delete val="0"/>
        <c:axPos val="b"/>
        <c:title>
          <c:tx>
            <c:rich>
              <a:bodyPr/>
              <a:lstStyle/>
              <a:p>
                <a:pPr>
                  <a:defRPr sz="1200" b="1" i="0" u="none" strike="noStrike" baseline="0">
                    <a:solidFill>
                      <a:srgbClr val="000000"/>
                    </a:solidFill>
                    <a:latin typeface="Calibri"/>
                    <a:ea typeface="Calibri"/>
                    <a:cs typeface="Calibri"/>
                  </a:defRPr>
                </a:pPr>
                <a:r>
                  <a:rPr lang="en-US"/>
                  <a:t>100-RWC (%)</a:t>
                </a:r>
              </a:p>
            </c:rich>
          </c:tx>
          <c:layout>
            <c:manualLayout>
              <c:xMode val="edge"/>
              <c:yMode val="edge"/>
              <c:x val="0.41759343213411498"/>
              <c:y val="0.94179458064195898"/>
            </c:manualLayout>
          </c:layout>
          <c:overlay val="0"/>
          <c:spPr>
            <a:noFill/>
            <a:ln w="25400">
              <a:noFill/>
            </a:ln>
          </c:spPr>
        </c:title>
        <c:numFmt formatCode="0" sourceLinked="0"/>
        <c:majorTickMark val="out"/>
        <c:minorTickMark val="out"/>
        <c:tickLblPos val="nextTo"/>
        <c:spPr>
          <a:ln w="3175">
            <a:solidFill>
              <a:srgbClr val="000000"/>
            </a:solidFill>
            <a:prstDash val="solid"/>
          </a:ln>
        </c:spPr>
        <c:txPr>
          <a:bodyPr rot="0" vert="horz"/>
          <a:lstStyle/>
          <a:p>
            <a:pPr>
              <a:defRPr sz="1200" b="0" i="0" u="none" strike="noStrike" baseline="0">
                <a:solidFill>
                  <a:srgbClr val="000000"/>
                </a:solidFill>
                <a:latin typeface="Calibri"/>
                <a:ea typeface="Calibri"/>
                <a:cs typeface="Calibri"/>
              </a:defRPr>
            </a:pPr>
            <a:endParaRPr lang="pt-BR"/>
          </a:p>
        </c:txPr>
        <c:crossAx val="171168832"/>
        <c:crosses val="autoZero"/>
        <c:crossBetween val="midCat"/>
      </c:valAx>
      <c:valAx>
        <c:axId val="171168832"/>
        <c:scaling>
          <c:orientation val="minMax"/>
        </c:scaling>
        <c:delete val="0"/>
        <c:axPos val="l"/>
        <c:title>
          <c:tx>
            <c:rich>
              <a:bodyPr/>
              <a:lstStyle/>
              <a:p>
                <a:pPr>
                  <a:defRPr sz="1100" b="0" i="0" u="none" strike="noStrike" baseline="0">
                    <a:solidFill>
                      <a:srgbClr val="000000"/>
                    </a:solidFill>
                    <a:latin typeface="Calibri"/>
                    <a:ea typeface="Calibri"/>
                    <a:cs typeface="Calibri"/>
                  </a:defRPr>
                </a:pPr>
                <a:r>
                  <a:rPr lang="el-GR" sz="1200" b="1" i="0" u="none" strike="noStrike" baseline="0">
                    <a:solidFill>
                      <a:srgbClr val="000000"/>
                    </a:solidFill>
                    <a:latin typeface="Calibri"/>
                  </a:rPr>
                  <a:t>-1/Ψ (</a:t>
                </a:r>
                <a:r>
                  <a:rPr lang="en-US" sz="1200" b="1" i="0" u="none" strike="noStrike" baseline="0">
                    <a:solidFill>
                      <a:srgbClr val="000000"/>
                    </a:solidFill>
                    <a:latin typeface="Calibri"/>
                  </a:rPr>
                  <a:t>MPa</a:t>
                </a:r>
                <a:r>
                  <a:rPr lang="en-US" sz="1200" b="0" i="0" u="none" strike="noStrike" baseline="0">
                    <a:solidFill>
                      <a:srgbClr val="000000"/>
                    </a:solidFill>
                    <a:latin typeface="Calibri"/>
                  </a:rPr>
                  <a:t>-1</a:t>
                </a:r>
                <a:r>
                  <a:rPr lang="en-US" sz="1200" b="1" i="0" u="none" strike="noStrike" baseline="0">
                    <a:solidFill>
                      <a:srgbClr val="000000"/>
                    </a:solidFill>
                    <a:latin typeface="Calibri"/>
                  </a:rPr>
                  <a:t>)</a:t>
                </a:r>
              </a:p>
            </c:rich>
          </c:tx>
          <c:layout>
            <c:manualLayout>
              <c:xMode val="edge"/>
              <c:yMode val="edge"/>
              <c:x val="9.2379614164390996E-3"/>
              <c:y val="0.30241978617921"/>
            </c:manualLayout>
          </c:layout>
          <c:overlay val="0"/>
          <c:spPr>
            <a:noFill/>
            <a:ln w="25400">
              <a:noFill/>
            </a:ln>
          </c:spPr>
        </c:title>
        <c:numFmt formatCode="#,##0.0" sourceLinked="0"/>
        <c:majorTickMark val="out"/>
        <c:minorTickMark val="out"/>
        <c:tickLblPos val="nextTo"/>
        <c:spPr>
          <a:ln w="3175">
            <a:solidFill>
              <a:srgbClr val="000000"/>
            </a:solidFill>
            <a:prstDash val="solid"/>
          </a:ln>
        </c:spPr>
        <c:txPr>
          <a:bodyPr rot="0" vert="horz"/>
          <a:lstStyle/>
          <a:p>
            <a:pPr>
              <a:defRPr sz="1200" b="0" i="0" u="none" strike="noStrike" baseline="0">
                <a:solidFill>
                  <a:srgbClr val="000000"/>
                </a:solidFill>
                <a:latin typeface="Calibri"/>
                <a:ea typeface="Calibri"/>
                <a:cs typeface="Calibri"/>
              </a:defRPr>
            </a:pPr>
            <a:endParaRPr lang="pt-BR"/>
          </a:p>
        </c:txPr>
        <c:crossAx val="171167104"/>
        <c:crosses val="autoZero"/>
        <c:crossBetween val="midCat"/>
      </c:valAx>
      <c:spPr>
        <a:noFill/>
        <a:ln w="25400">
          <a:noFill/>
        </a:ln>
      </c:spPr>
    </c:plotArea>
    <c:plotVisOnly val="1"/>
    <c:dispBlanksAs val="gap"/>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Calibri"/>
          <a:ea typeface="Calibri"/>
          <a:cs typeface="Calibri"/>
        </a:defRPr>
      </a:pPr>
      <a:endParaRPr lang="pt-BR"/>
    </a:p>
  </c:txPr>
  <c:printSettings>
    <c:headerFooter/>
    <c:pageMargins b="0.750000000000003" l="0.70000000000000095" r="0.70000000000000095" t="0.750000000000003"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pt-B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9350711940330798E-2"/>
          <c:y val="0.19444503051767001"/>
          <c:w val="0.73506586732176804"/>
          <c:h val="0.70987868284228794"/>
        </c:manualLayout>
      </c:layout>
      <c:scatterChart>
        <c:scatterStyle val="lineMarker"/>
        <c:varyColors val="0"/>
        <c:ser>
          <c:idx val="0"/>
          <c:order val="0"/>
          <c:spPr>
            <a:ln w="28575">
              <a:noFill/>
            </a:ln>
          </c:spPr>
          <c:marker>
            <c:symbol val="circle"/>
            <c:size val="8"/>
            <c:spPr>
              <a:noFill/>
              <a:ln>
                <a:solidFill>
                  <a:srgbClr val="000000"/>
                </a:solidFill>
                <a:prstDash val="solid"/>
              </a:ln>
            </c:spPr>
          </c:marker>
          <c:trendline>
            <c:spPr>
              <a:ln w="25400">
                <a:solidFill>
                  <a:srgbClr val="000000"/>
                </a:solidFill>
                <a:prstDash val="solid"/>
              </a:ln>
            </c:spPr>
            <c:trendlineType val="linear"/>
            <c:dispRSqr val="1"/>
            <c:dispEq val="0"/>
            <c:trendlineLbl>
              <c:layout>
                <c:manualLayout>
                  <c:x val="-0.437519835408126"/>
                  <c:y val="0.67249180278336396"/>
                </c:manualLayout>
              </c:layout>
              <c:numFmt formatCode="0.0000" sourceLinked="0"/>
              <c:spPr>
                <a:noFill/>
                <a:ln w="25400">
                  <a:noFill/>
                </a:ln>
              </c:spPr>
              <c:txPr>
                <a:bodyPr/>
                <a:lstStyle/>
                <a:p>
                  <a:pPr algn="l">
                    <a:defRPr sz="1200" b="0" i="0" u="none" strike="noStrike" baseline="0">
                      <a:solidFill>
                        <a:srgbClr val="000000"/>
                      </a:solidFill>
                      <a:latin typeface="Calibri"/>
                      <a:ea typeface="Calibri"/>
                      <a:cs typeface="Calibri"/>
                    </a:defRPr>
                  </a:pPr>
                  <a:endParaRPr lang="pt-BR"/>
                </a:p>
              </c:txPr>
            </c:trendlineLbl>
          </c:trendline>
          <c:xVal>
            <c:numRef>
              <c:f>'Folha 1'!$D$13:$D$20</c:f>
              <c:numCache>
                <c:formatCode>0.0000</c:formatCode>
                <c:ptCount val="8"/>
                <c:pt idx="0">
                  <c:v>4.2800000000000005E-2</c:v>
                </c:pt>
                <c:pt idx="1">
                  <c:v>4.2599999999999999E-2</c:v>
                </c:pt>
                <c:pt idx="2">
                  <c:v>4.2499999999999996E-2</c:v>
                </c:pt>
                <c:pt idx="3">
                  <c:v>4.1599999999999998E-2</c:v>
                </c:pt>
                <c:pt idx="4">
                  <c:v>4.0900000000000006E-2</c:v>
                </c:pt>
                <c:pt idx="5">
                  <c:v>3.8599999999999995E-2</c:v>
                </c:pt>
                <c:pt idx="6">
                  <c:v>3.78E-2</c:v>
                </c:pt>
                <c:pt idx="7">
                  <c:v>3.6699999999999997E-2</c:v>
                </c:pt>
              </c:numCache>
            </c:numRef>
          </c:xVal>
          <c:yVal>
            <c:numRef>
              <c:f>'Folha 1'!$A$13:$A$20</c:f>
              <c:numCache>
                <c:formatCode>0.00</c:formatCode>
                <c:ptCount val="8"/>
                <c:pt idx="0">
                  <c:v>-0.84</c:v>
                </c:pt>
                <c:pt idx="1">
                  <c:v>-0.99</c:v>
                </c:pt>
                <c:pt idx="2">
                  <c:v>-1.2</c:v>
                </c:pt>
                <c:pt idx="3">
                  <c:v>-1.23</c:v>
                </c:pt>
                <c:pt idx="4">
                  <c:v>-1.24</c:v>
                </c:pt>
                <c:pt idx="5">
                  <c:v>-1.38</c:v>
                </c:pt>
                <c:pt idx="6">
                  <c:v>-1.51</c:v>
                </c:pt>
                <c:pt idx="7">
                  <c:v>-1.75</c:v>
                </c:pt>
              </c:numCache>
            </c:numRef>
          </c:yVal>
          <c:smooth val="0"/>
        </c:ser>
        <c:ser>
          <c:idx val="1"/>
          <c:order val="1"/>
          <c:spPr>
            <a:ln w="28575">
              <a:noFill/>
            </a:ln>
          </c:spPr>
          <c:marker>
            <c:symbol val="circle"/>
            <c:size val="8"/>
            <c:spPr>
              <a:solidFill>
                <a:schemeClr val="tx1"/>
              </a:solidFill>
              <a:ln>
                <a:noFill/>
                <a:prstDash val="solid"/>
              </a:ln>
            </c:spPr>
          </c:marker>
          <c:xVal>
            <c:numRef>
              <c:f>'Folha 1'!$D$20:$D$25</c:f>
              <c:numCache>
                <c:formatCode>0.0000</c:formatCode>
                <c:ptCount val="6"/>
                <c:pt idx="0">
                  <c:v>3.6699999999999997E-2</c:v>
                </c:pt>
                <c:pt idx="1">
                  <c:v>3.5900000000000001E-2</c:v>
                </c:pt>
              </c:numCache>
            </c:numRef>
          </c:xVal>
          <c:yVal>
            <c:numRef>
              <c:f>'Folha 1'!$A$20:$A$25</c:f>
              <c:numCache>
                <c:formatCode>0.00</c:formatCode>
                <c:ptCount val="6"/>
                <c:pt idx="0">
                  <c:v>-1.75</c:v>
                </c:pt>
                <c:pt idx="1">
                  <c:v>-1.87</c:v>
                </c:pt>
              </c:numCache>
            </c:numRef>
          </c:yVal>
          <c:smooth val="0"/>
        </c:ser>
        <c:dLbls>
          <c:showLegendKey val="0"/>
          <c:showVal val="0"/>
          <c:showCatName val="0"/>
          <c:showSerName val="0"/>
          <c:showPercent val="0"/>
          <c:showBubbleSize val="0"/>
        </c:dLbls>
        <c:axId val="171171136"/>
        <c:axId val="169984000"/>
      </c:scatterChart>
      <c:valAx>
        <c:axId val="171171136"/>
        <c:scaling>
          <c:orientation val="minMax"/>
          <c:min val="1"/>
        </c:scaling>
        <c:delete val="0"/>
        <c:axPos val="b"/>
        <c:title>
          <c:tx>
            <c:rich>
              <a:bodyPr/>
              <a:lstStyle/>
              <a:p>
                <a:pPr>
                  <a:defRPr sz="1100" b="0" i="0" u="none" strike="noStrike" baseline="0">
                    <a:solidFill>
                      <a:srgbClr val="000000"/>
                    </a:solidFill>
                    <a:latin typeface="Calibri"/>
                    <a:ea typeface="Calibri"/>
                    <a:cs typeface="Calibri"/>
                  </a:defRPr>
                </a:pPr>
                <a:r>
                  <a:rPr lang="en-US" sz="1200" b="1" i="0" u="none" strike="noStrike" baseline="0">
                    <a:solidFill>
                      <a:srgbClr val="000000"/>
                    </a:solidFill>
                    <a:latin typeface="Calibri"/>
                  </a:rPr>
                  <a:t>H</a:t>
                </a:r>
                <a:r>
                  <a:rPr lang="en-US" sz="1200" b="1" i="0" u="none" strike="noStrike" baseline="-25000">
                    <a:solidFill>
                      <a:srgbClr val="000000"/>
                    </a:solidFill>
                    <a:latin typeface="Calibri"/>
                  </a:rPr>
                  <a:t>2</a:t>
                </a:r>
                <a:r>
                  <a:rPr lang="en-US" sz="1200" b="1" i="0" u="none" strike="noStrike" baseline="0">
                    <a:solidFill>
                      <a:srgbClr val="000000"/>
                    </a:solidFill>
                    <a:latin typeface="Calibri"/>
                  </a:rPr>
                  <a:t>O mass (g)</a:t>
                </a:r>
              </a:p>
            </c:rich>
          </c:tx>
          <c:layout>
            <c:manualLayout>
              <c:xMode val="edge"/>
              <c:yMode val="edge"/>
              <c:x val="0.36951531660951997"/>
              <c:y val="1.6129012242263999E-2"/>
            </c:manualLayout>
          </c:layout>
          <c:overlay val="0"/>
          <c:spPr>
            <a:noFill/>
            <a:ln w="25400">
              <a:noFill/>
            </a:ln>
          </c:spPr>
        </c:title>
        <c:numFmt formatCode="0.00" sourceLinked="0"/>
        <c:majorTickMark val="in"/>
        <c:minorTickMark val="in"/>
        <c:tickLblPos val="high"/>
        <c:spPr>
          <a:ln w="3175">
            <a:solidFill>
              <a:srgbClr val="000000"/>
            </a:solidFill>
            <a:prstDash val="solid"/>
          </a:ln>
        </c:spPr>
        <c:txPr>
          <a:bodyPr rot="0" vert="horz"/>
          <a:lstStyle/>
          <a:p>
            <a:pPr>
              <a:defRPr sz="1200" b="0" i="0" u="none" strike="noStrike" baseline="0">
                <a:solidFill>
                  <a:srgbClr val="000000"/>
                </a:solidFill>
                <a:latin typeface="Calibri"/>
                <a:ea typeface="Calibri"/>
                <a:cs typeface="Calibri"/>
              </a:defRPr>
            </a:pPr>
            <a:endParaRPr lang="pt-BR"/>
          </a:p>
        </c:txPr>
        <c:crossAx val="169984000"/>
        <c:crosses val="autoZero"/>
        <c:crossBetween val="midCat"/>
      </c:valAx>
      <c:valAx>
        <c:axId val="169984000"/>
        <c:scaling>
          <c:orientation val="minMax"/>
          <c:max val="0"/>
        </c:scaling>
        <c:delete val="0"/>
        <c:axPos val="l"/>
        <c:title>
          <c:tx>
            <c:rich>
              <a:bodyPr/>
              <a:lstStyle/>
              <a:p>
                <a:pPr>
                  <a:defRPr sz="1200" b="1" i="0" u="none" strike="noStrike" baseline="0">
                    <a:solidFill>
                      <a:srgbClr val="000000"/>
                    </a:solidFill>
                    <a:latin typeface="Calibri"/>
                    <a:ea typeface="Calibri"/>
                    <a:cs typeface="Calibri"/>
                  </a:defRPr>
                </a:pPr>
                <a:r>
                  <a:rPr lang="en-US"/>
                  <a:t>Ψ (MPa)</a:t>
                </a:r>
              </a:p>
            </c:rich>
          </c:tx>
          <c:layout>
            <c:manualLayout>
              <c:xMode val="edge"/>
              <c:yMode val="edge"/>
              <c:x val="0.944573795745411"/>
              <c:y val="0.42338775029007902"/>
            </c:manualLayout>
          </c:layout>
          <c:overlay val="0"/>
          <c:spPr>
            <a:noFill/>
            <a:ln w="25400">
              <a:noFill/>
            </a:ln>
          </c:spPr>
        </c:title>
        <c:numFmt formatCode="0.0" sourceLinked="0"/>
        <c:majorTickMark val="in"/>
        <c:minorTickMark val="in"/>
        <c:tickLblPos val="high"/>
        <c:spPr>
          <a:ln w="3175">
            <a:solidFill>
              <a:srgbClr val="000000"/>
            </a:solidFill>
            <a:prstDash val="solid"/>
          </a:ln>
        </c:spPr>
        <c:txPr>
          <a:bodyPr rot="0" vert="horz"/>
          <a:lstStyle/>
          <a:p>
            <a:pPr>
              <a:defRPr sz="1200" b="0" i="0" u="none" strike="noStrike" baseline="0">
                <a:solidFill>
                  <a:srgbClr val="000000"/>
                </a:solidFill>
                <a:latin typeface="Calibri"/>
                <a:ea typeface="Calibri"/>
                <a:cs typeface="Calibri"/>
              </a:defRPr>
            </a:pPr>
            <a:endParaRPr lang="pt-BR"/>
          </a:p>
        </c:txPr>
        <c:crossAx val="171171136"/>
        <c:crosses val="autoZero"/>
        <c:crossBetween val="midCat"/>
      </c:valAx>
      <c:spPr>
        <a:noFill/>
        <a:ln w="25400">
          <a:noFill/>
        </a:ln>
      </c:spPr>
    </c:plotArea>
    <c:plotVisOnly val="1"/>
    <c:dispBlanksAs val="gap"/>
    <c:showDLblsOverMax val="0"/>
  </c:chart>
  <c:spPr>
    <a:solidFill>
      <a:srgbClr val="FFFFFF"/>
    </a:solidFill>
    <a:ln w="3175">
      <a:solidFill>
        <a:srgbClr val="000000"/>
      </a:solidFill>
      <a:prstDash val="solid"/>
    </a:ln>
  </c:spPr>
  <c:txPr>
    <a:bodyPr/>
    <a:lstStyle/>
    <a:p>
      <a:pPr>
        <a:defRPr sz="1200" b="0" i="0" u="none" strike="noStrike" baseline="0">
          <a:solidFill>
            <a:srgbClr val="000000"/>
          </a:solidFill>
          <a:latin typeface="Calibri"/>
          <a:ea typeface="Calibri"/>
          <a:cs typeface="Calibri"/>
        </a:defRPr>
      </a:pPr>
      <a:endParaRPr lang="pt-BR"/>
    </a:p>
  </c:txPr>
  <c:printSettings>
    <c:headerFooter/>
    <c:pageMargins b="1" l="0.75" r="0.75" t="1" header="0.5" footer="0.5"/>
    <c:pageSetup orientation="landscape" horizontalDpi="200" verticalDpi="200"/>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_rels/drawing3.xml.rels><?xml version="1.0" encoding="UTF-8" standalone="yes"?>
<Relationships xmlns="http://schemas.openxmlformats.org/package/2006/relationships"><Relationship Id="rId2" Type="http://schemas.openxmlformats.org/officeDocument/2006/relationships/chart" Target="../charts/chart6.xml"/><Relationship Id="rId1" Type="http://schemas.openxmlformats.org/officeDocument/2006/relationships/chart" Target="../charts/chart5.xml"/></Relationships>
</file>

<file path=xl/drawings/_rels/drawing4.xml.rels><?xml version="1.0" encoding="UTF-8" standalone="yes"?>
<Relationships xmlns="http://schemas.openxmlformats.org/package/2006/relationships"><Relationship Id="rId2" Type="http://schemas.openxmlformats.org/officeDocument/2006/relationships/chart" Target="../charts/chart8.xml"/><Relationship Id="rId1" Type="http://schemas.openxmlformats.org/officeDocument/2006/relationships/chart" Target="../charts/chart7.xml"/></Relationships>
</file>

<file path=xl/drawings/drawing1.xml><?xml version="1.0" encoding="utf-8"?>
<xdr:wsDr xmlns:xdr="http://schemas.openxmlformats.org/drawingml/2006/spreadsheetDrawing" xmlns:a="http://schemas.openxmlformats.org/drawingml/2006/main">
  <xdr:twoCellAnchor>
    <xdr:from>
      <xdr:col>0</xdr:col>
      <xdr:colOff>9525</xdr:colOff>
      <xdr:row>35</xdr:row>
      <xdr:rowOff>76200</xdr:rowOff>
    </xdr:from>
    <xdr:to>
      <xdr:col>5</xdr:col>
      <xdr:colOff>866775</xdr:colOff>
      <xdr:row>53</xdr:row>
      <xdr:rowOff>161925</xdr:rowOff>
    </xdr:to>
    <xdr:graphicFrame macro="">
      <xdr:nvGraphicFramePr>
        <xdr:cNvPr id="2" name="1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7</xdr:col>
      <xdr:colOff>28575</xdr:colOff>
      <xdr:row>35</xdr:row>
      <xdr:rowOff>76200</xdr:rowOff>
    </xdr:from>
    <xdr:to>
      <xdr:col>10</xdr:col>
      <xdr:colOff>752475</xdr:colOff>
      <xdr:row>53</xdr:row>
      <xdr:rowOff>161925</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0</xdr:col>
      <xdr:colOff>9525</xdr:colOff>
      <xdr:row>35</xdr:row>
      <xdr:rowOff>76200</xdr:rowOff>
    </xdr:from>
    <xdr:to>
      <xdr:col>5</xdr:col>
      <xdr:colOff>866775</xdr:colOff>
      <xdr:row>53</xdr:row>
      <xdr:rowOff>161925</xdr:rowOff>
    </xdr:to>
    <xdr:graphicFrame macro="">
      <xdr:nvGraphicFramePr>
        <xdr:cNvPr id="2" name="1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7</xdr:col>
      <xdr:colOff>28575</xdr:colOff>
      <xdr:row>35</xdr:row>
      <xdr:rowOff>76200</xdr:rowOff>
    </xdr:from>
    <xdr:to>
      <xdr:col>10</xdr:col>
      <xdr:colOff>752475</xdr:colOff>
      <xdr:row>53</xdr:row>
      <xdr:rowOff>161925</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9525</xdr:colOff>
      <xdr:row>35</xdr:row>
      <xdr:rowOff>76200</xdr:rowOff>
    </xdr:from>
    <xdr:to>
      <xdr:col>5</xdr:col>
      <xdr:colOff>866775</xdr:colOff>
      <xdr:row>53</xdr:row>
      <xdr:rowOff>161925</xdr:rowOff>
    </xdr:to>
    <xdr:graphicFrame macro="">
      <xdr:nvGraphicFramePr>
        <xdr:cNvPr id="2" name="1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7</xdr:col>
      <xdr:colOff>28575</xdr:colOff>
      <xdr:row>35</xdr:row>
      <xdr:rowOff>76200</xdr:rowOff>
    </xdr:from>
    <xdr:to>
      <xdr:col>10</xdr:col>
      <xdr:colOff>752475</xdr:colOff>
      <xdr:row>53</xdr:row>
      <xdr:rowOff>161925</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9525</xdr:colOff>
      <xdr:row>35</xdr:row>
      <xdr:rowOff>76200</xdr:rowOff>
    </xdr:from>
    <xdr:to>
      <xdr:col>5</xdr:col>
      <xdr:colOff>866775</xdr:colOff>
      <xdr:row>53</xdr:row>
      <xdr:rowOff>161925</xdr:rowOff>
    </xdr:to>
    <xdr:graphicFrame macro="">
      <xdr:nvGraphicFramePr>
        <xdr:cNvPr id="2" name="1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7</xdr:col>
      <xdr:colOff>28575</xdr:colOff>
      <xdr:row>35</xdr:row>
      <xdr:rowOff>76200</xdr:rowOff>
    </xdr:from>
    <xdr:to>
      <xdr:col>10</xdr:col>
      <xdr:colOff>752475</xdr:colOff>
      <xdr:row>53</xdr:row>
      <xdr:rowOff>161925</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Caroline/Desktop/test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otocol"/>
      <sheetName val="Symbology"/>
      <sheetName val="ezembec 1"/>
      <sheetName val="ezembrec 2"/>
    </sheetNames>
    <sheetDataSet>
      <sheetData sheetId="0" refreshError="1"/>
      <sheetData sheetId="1" refreshError="1"/>
      <sheetData sheetId="2" refreshError="1"/>
      <sheetData sheetId="3">
        <row r="5">
          <cell r="B5">
            <v>10</v>
          </cell>
          <cell r="G5">
            <v>1.5995354809318627</v>
          </cell>
        </row>
        <row r="6">
          <cell r="B6">
            <v>6.25</v>
          </cell>
          <cell r="G6">
            <v>1.9446489031820136</v>
          </cell>
        </row>
        <row r="7">
          <cell r="B7">
            <v>4.7619047619047619</v>
          </cell>
          <cell r="G7">
            <v>2.3760406809946772</v>
          </cell>
        </row>
        <row r="8">
          <cell r="B8">
            <v>3.0303030303030303</v>
          </cell>
          <cell r="G8">
            <v>2.9799891699324093</v>
          </cell>
        </row>
        <row r="9">
          <cell r="B9">
            <v>2.4390243902439024</v>
          </cell>
          <cell r="G9">
            <v>3.4545201255263294</v>
          </cell>
        </row>
        <row r="10">
          <cell r="B10">
            <v>2</v>
          </cell>
          <cell r="G10">
            <v>3.9290510811202495</v>
          </cell>
        </row>
        <row r="11">
          <cell r="B11">
            <v>1.7241379310344829</v>
          </cell>
          <cell r="G11">
            <v>4.4035820367141696</v>
          </cell>
        </row>
        <row r="12">
          <cell r="B12">
            <v>1.4705882352941175</v>
          </cell>
          <cell r="G12">
            <v>4.8349738145268333</v>
          </cell>
        </row>
        <row r="13">
          <cell r="B13">
            <v>1.2987012987012987</v>
          </cell>
          <cell r="G13">
            <v>5.7408965479334171</v>
          </cell>
        </row>
        <row r="14">
          <cell r="B14">
            <v>1.1627906976744187</v>
          </cell>
          <cell r="G14">
            <v>6.4311233924337046</v>
          </cell>
        </row>
        <row r="15">
          <cell r="B15">
            <v>0.96153846153846145</v>
          </cell>
          <cell r="G15">
            <v>7.2939069480590319</v>
          </cell>
        </row>
        <row r="16">
          <cell r="B16">
            <v>0.86956521739130443</v>
          </cell>
          <cell r="G16">
            <v>8.1998296814656157</v>
          </cell>
        </row>
        <row r="17">
          <cell r="B17">
            <v>0.78740157480314954</v>
          </cell>
          <cell r="G17">
            <v>9.0194740593096725</v>
          </cell>
        </row>
        <row r="18">
          <cell r="B18">
            <v>0.73529411764705876</v>
          </cell>
          <cell r="G18">
            <v>9.7097009038099316</v>
          </cell>
        </row>
        <row r="19">
          <cell r="B19">
            <v>0.68965517241379315</v>
          </cell>
          <cell r="G19">
            <v>10.313649392747635</v>
          </cell>
        </row>
        <row r="20">
          <cell r="B20">
            <v>0.65359477124183007</v>
          </cell>
          <cell r="G20">
            <v>11.521546370623099</v>
          </cell>
        </row>
        <row r="21">
          <cell r="B21">
            <v>0.5714285714285714</v>
          </cell>
          <cell r="G21">
            <v>12.168634037342088</v>
          </cell>
        </row>
        <row r="22">
          <cell r="B22">
            <v>0.50505050505050508</v>
          </cell>
          <cell r="G22">
            <v>16.353134282124898</v>
          </cell>
        </row>
        <row r="23">
          <cell r="B23">
            <v>0.45454545454545453</v>
          </cell>
          <cell r="G23">
            <v>22.435758349283432</v>
          </cell>
        </row>
        <row r="24">
          <cell r="B24">
            <v>0.44444444444444442</v>
          </cell>
          <cell r="G24">
            <v>25.32608326062828</v>
          </cell>
        </row>
        <row r="25">
          <cell r="B25">
            <v>0.41152263374485593</v>
          </cell>
          <cell r="G25">
            <v>28.388964883098168</v>
          </cell>
        </row>
        <row r="26">
          <cell r="B26">
            <v>0.38167938931297707</v>
          </cell>
          <cell r="G26">
            <v>30.545923772161473</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3.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bin"/></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4.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9"/>
  <sheetViews>
    <sheetView showRuler="0" workbookViewId="0">
      <selection activeCell="A7" sqref="A7"/>
    </sheetView>
  </sheetViews>
  <sheetFormatPr defaultColWidth="8.875" defaultRowHeight="17.100000000000001" customHeight="1" x14ac:dyDescent="0.25"/>
  <cols>
    <col min="1" max="1" width="24.625" style="4" customWidth="1"/>
    <col min="2" max="2" width="184.625" style="4" bestFit="1" customWidth="1"/>
    <col min="3" max="16384" width="8.875" style="4"/>
  </cols>
  <sheetData>
    <row r="1" spans="1:14" ht="17.100000000000001" customHeight="1" x14ac:dyDescent="0.25">
      <c r="A1" s="3" t="s">
        <v>40</v>
      </c>
    </row>
    <row r="3" spans="1:14" ht="17.100000000000001" customHeight="1" x14ac:dyDescent="0.25">
      <c r="A3" s="34"/>
      <c r="B3" s="5" t="s">
        <v>116</v>
      </c>
      <c r="C3" s="6"/>
      <c r="D3" s="6"/>
      <c r="E3" s="6"/>
    </row>
    <row r="4" spans="1:14" ht="17.100000000000001" customHeight="1" x14ac:dyDescent="0.25">
      <c r="A4" s="7"/>
      <c r="B4" s="8" t="s">
        <v>41</v>
      </c>
      <c r="C4" s="8"/>
      <c r="D4" s="8"/>
      <c r="E4" s="8"/>
    </row>
    <row r="5" spans="1:14" ht="17.100000000000001" customHeight="1" x14ac:dyDescent="0.25">
      <c r="A5" s="9"/>
      <c r="B5" s="8" t="s">
        <v>42</v>
      </c>
      <c r="C5" s="8"/>
      <c r="D5" s="8"/>
      <c r="E5" s="8"/>
    </row>
    <row r="6" spans="1:14" ht="17.100000000000001" customHeight="1" x14ac:dyDescent="0.25">
      <c r="A6" s="10"/>
      <c r="B6" s="3" t="s">
        <v>43</v>
      </c>
    </row>
    <row r="7" spans="1:14" ht="17.100000000000001" customHeight="1" thickBot="1" x14ac:dyDescent="0.3">
      <c r="A7" s="42"/>
      <c r="B7" s="3" t="s">
        <v>161</v>
      </c>
    </row>
    <row r="8" spans="1:14" ht="17.100000000000001" customHeight="1" thickTop="1" thickBot="1" x14ac:dyDescent="0.3">
      <c r="A8" s="35"/>
      <c r="B8" s="3" t="s">
        <v>125</v>
      </c>
    </row>
    <row r="9" spans="1:14" s="3" customFormat="1" ht="17.100000000000001" customHeight="1" thickTop="1" x14ac:dyDescent="0.25">
      <c r="A9" s="8"/>
      <c r="M9" s="4"/>
      <c r="N9" s="4"/>
    </row>
    <row r="10" spans="1:14" s="3" customFormat="1" ht="17.100000000000001" customHeight="1" x14ac:dyDescent="0.25">
      <c r="A10" s="4"/>
      <c r="M10" s="4"/>
      <c r="N10" s="4"/>
    </row>
    <row r="11" spans="1:14" ht="17.100000000000001" customHeight="1" x14ac:dyDescent="0.25">
      <c r="A11" s="39" t="s">
        <v>44</v>
      </c>
      <c r="B11" s="3"/>
    </row>
    <row r="12" spans="1:14" s="11" customFormat="1" ht="17.100000000000001" customHeight="1" x14ac:dyDescent="0.25">
      <c r="A12" s="36" t="s">
        <v>45</v>
      </c>
      <c r="B12" s="4" t="s">
        <v>163</v>
      </c>
    </row>
    <row r="13" spans="1:14" s="11" customFormat="1" ht="17.100000000000001" customHeight="1" x14ac:dyDescent="0.25">
      <c r="A13" s="37" t="s">
        <v>47</v>
      </c>
      <c r="B13" s="11" t="s">
        <v>46</v>
      </c>
    </row>
    <row r="14" spans="1:14" s="12" customFormat="1" ht="17.100000000000001" customHeight="1" x14ac:dyDescent="0.25">
      <c r="A14" s="37" t="s">
        <v>48</v>
      </c>
      <c r="B14" s="11" t="s">
        <v>164</v>
      </c>
    </row>
    <row r="15" spans="1:14" s="12" customFormat="1" ht="17.100000000000001" customHeight="1" x14ac:dyDescent="0.25">
      <c r="A15" s="37" t="s">
        <v>53</v>
      </c>
      <c r="B15" s="11" t="s">
        <v>165</v>
      </c>
    </row>
    <row r="16" spans="1:14" s="11" customFormat="1" ht="17.100000000000001" customHeight="1" x14ac:dyDescent="0.25">
      <c r="A16" s="37" t="s">
        <v>54</v>
      </c>
      <c r="B16" s="11" t="s">
        <v>166</v>
      </c>
    </row>
    <row r="17" spans="1:2" s="11" customFormat="1" ht="17.100000000000001" customHeight="1" x14ac:dyDescent="0.25">
      <c r="A17" s="37"/>
    </row>
    <row r="18" spans="1:2" s="11" customFormat="1" ht="17.100000000000001" customHeight="1" x14ac:dyDescent="0.25">
      <c r="A18" s="40" t="s">
        <v>49</v>
      </c>
      <c r="B18" s="12"/>
    </row>
    <row r="19" spans="1:2" s="11" customFormat="1" ht="17.100000000000001" customHeight="1" x14ac:dyDescent="0.35">
      <c r="B19" s="13" t="s">
        <v>50</v>
      </c>
    </row>
    <row r="20" spans="1:2" s="11" customFormat="1" ht="17.100000000000001" customHeight="1" x14ac:dyDescent="0.25">
      <c r="A20" s="38" t="s">
        <v>45</v>
      </c>
      <c r="B20" s="11" t="s">
        <v>51</v>
      </c>
    </row>
    <row r="21" spans="1:2" s="11" customFormat="1" ht="17.100000000000001" customHeight="1" x14ac:dyDescent="0.25">
      <c r="A21" s="37" t="s">
        <v>47</v>
      </c>
      <c r="B21" s="11" t="s">
        <v>52</v>
      </c>
    </row>
    <row r="22" spans="1:2" s="11" customFormat="1" ht="17.100000000000001" customHeight="1" x14ac:dyDescent="0.25">
      <c r="A22" s="37" t="s">
        <v>53</v>
      </c>
      <c r="B22" s="14" t="s">
        <v>162</v>
      </c>
    </row>
    <row r="23" spans="1:2" s="12" customFormat="1" ht="17.100000000000001" customHeight="1" x14ac:dyDescent="0.25">
      <c r="A23" s="37" t="s">
        <v>54</v>
      </c>
      <c r="B23" s="14" t="s">
        <v>167</v>
      </c>
    </row>
    <row r="24" spans="1:2" s="11" customFormat="1" ht="17.100000000000001" customHeight="1" x14ac:dyDescent="0.25">
      <c r="A24" s="37" t="s">
        <v>55</v>
      </c>
      <c r="B24" s="13" t="s">
        <v>180</v>
      </c>
    </row>
    <row r="25" spans="1:2" s="11" customFormat="1" ht="17.100000000000001" customHeight="1" x14ac:dyDescent="0.25">
      <c r="A25" s="37" t="s">
        <v>56</v>
      </c>
      <c r="B25" s="13" t="s">
        <v>181</v>
      </c>
    </row>
    <row r="26" spans="1:2" s="11" customFormat="1" ht="17.100000000000001" customHeight="1" x14ac:dyDescent="0.25">
      <c r="A26" s="37"/>
    </row>
    <row r="27" spans="1:2" s="11" customFormat="1" ht="17.100000000000001" customHeight="1" x14ac:dyDescent="0.25">
      <c r="A27" s="40" t="s">
        <v>57</v>
      </c>
      <c r="B27" s="12"/>
    </row>
    <row r="28" spans="1:2" s="11" customFormat="1" ht="17.100000000000001" customHeight="1" x14ac:dyDescent="0.35">
      <c r="B28" s="13" t="s">
        <v>58</v>
      </c>
    </row>
    <row r="29" spans="1:2" s="11" customFormat="1" ht="17.100000000000001" customHeight="1" x14ac:dyDescent="0.25">
      <c r="A29" s="37" t="s">
        <v>45</v>
      </c>
      <c r="B29" s="13" t="s">
        <v>59</v>
      </c>
    </row>
    <row r="30" spans="1:2" s="11" customFormat="1" ht="17.100000000000001" customHeight="1" x14ac:dyDescent="0.25">
      <c r="A30" s="37" t="s">
        <v>47</v>
      </c>
      <c r="B30" s="43" t="s">
        <v>182</v>
      </c>
    </row>
    <row r="31" spans="1:2" s="11" customFormat="1" ht="17.100000000000001" customHeight="1" x14ac:dyDescent="0.25">
      <c r="A31" s="37" t="s">
        <v>48</v>
      </c>
      <c r="B31" s="15" t="s">
        <v>168</v>
      </c>
    </row>
    <row r="32" spans="1:2" s="12" customFormat="1" ht="17.100000000000001" customHeight="1" x14ac:dyDescent="0.25">
      <c r="A32" s="37" t="s">
        <v>53</v>
      </c>
      <c r="B32" s="44" t="s">
        <v>183</v>
      </c>
    </row>
    <row r="33" spans="1:2" s="11" customFormat="1" ht="17.100000000000001" customHeight="1" x14ac:dyDescent="0.25">
      <c r="A33" s="37" t="s">
        <v>54</v>
      </c>
      <c r="B33" s="15" t="s">
        <v>169</v>
      </c>
    </row>
    <row r="34" spans="1:2" s="11" customFormat="1" ht="17.100000000000001" customHeight="1" x14ac:dyDescent="0.25">
      <c r="A34" s="37" t="s">
        <v>55</v>
      </c>
      <c r="B34" s="44" t="s">
        <v>184</v>
      </c>
    </row>
    <row r="35" spans="1:2" s="11" customFormat="1" ht="17.100000000000001" customHeight="1" x14ac:dyDescent="0.25">
      <c r="A35" s="37"/>
      <c r="B35" s="15"/>
    </row>
    <row r="36" spans="1:2" s="11" customFormat="1" ht="17.100000000000001" customHeight="1" x14ac:dyDescent="0.25">
      <c r="A36" s="41" t="s">
        <v>60</v>
      </c>
    </row>
    <row r="37" spans="1:2" s="11" customFormat="1" ht="17.100000000000001" customHeight="1" x14ac:dyDescent="0.25">
      <c r="A37" s="37" t="s">
        <v>45</v>
      </c>
      <c r="B37" s="43" t="s">
        <v>185</v>
      </c>
    </row>
    <row r="38" spans="1:2" s="11" customFormat="1" ht="17.100000000000001" customHeight="1" x14ac:dyDescent="0.25">
      <c r="A38" s="37" t="s">
        <v>47</v>
      </c>
      <c r="B38" s="43" t="s">
        <v>186</v>
      </c>
    </row>
    <row r="39" spans="1:2" s="11" customFormat="1" ht="17.100000000000001" customHeight="1" x14ac:dyDescent="0.25">
      <c r="A39" s="37" t="s">
        <v>48</v>
      </c>
      <c r="B39" s="43" t="s">
        <v>187</v>
      </c>
    </row>
    <row r="40" spans="1:2" ht="17.100000000000001" customHeight="1" x14ac:dyDescent="0.25">
      <c r="A40" s="37" t="s">
        <v>53</v>
      </c>
      <c r="B40" s="43" t="s">
        <v>188</v>
      </c>
    </row>
    <row r="41" spans="1:2" ht="17.100000000000001" customHeight="1" x14ac:dyDescent="0.25">
      <c r="A41" s="37" t="s">
        <v>54</v>
      </c>
      <c r="B41" s="43" t="s">
        <v>189</v>
      </c>
    </row>
    <row r="42" spans="1:2" ht="17.100000000000001" customHeight="1" x14ac:dyDescent="0.25">
      <c r="A42" s="37"/>
      <c r="B42" s="11"/>
    </row>
    <row r="43" spans="1:2" ht="17.100000000000001" customHeight="1" x14ac:dyDescent="0.25">
      <c r="A43" s="40" t="s">
        <v>61</v>
      </c>
    </row>
    <row r="44" spans="1:2" ht="17.100000000000001" customHeight="1" x14ac:dyDescent="0.25">
      <c r="A44" s="37" t="s">
        <v>45</v>
      </c>
      <c r="B44" s="11" t="s">
        <v>62</v>
      </c>
    </row>
    <row r="45" spans="1:2" ht="17.100000000000001" customHeight="1" x14ac:dyDescent="0.25">
      <c r="A45" s="16" t="s">
        <v>64</v>
      </c>
      <c r="B45" s="11" t="s">
        <v>63</v>
      </c>
    </row>
    <row r="46" spans="1:2" ht="17.100000000000001" customHeight="1" x14ac:dyDescent="0.25">
      <c r="A46" s="16" t="s">
        <v>66</v>
      </c>
      <c r="B46" s="11" t="s">
        <v>65</v>
      </c>
    </row>
    <row r="47" spans="1:2" ht="17.100000000000001" customHeight="1" x14ac:dyDescent="0.25">
      <c r="A47" s="16" t="s">
        <v>68</v>
      </c>
      <c r="B47" s="11" t="s">
        <v>67</v>
      </c>
    </row>
    <row r="48" spans="1:2" ht="17.100000000000001" customHeight="1" x14ac:dyDescent="0.25">
      <c r="A48" s="37" t="s">
        <v>47</v>
      </c>
      <c r="B48" s="11" t="s">
        <v>175</v>
      </c>
    </row>
    <row r="49" spans="1:2" ht="17.100000000000001" customHeight="1" x14ac:dyDescent="0.25">
      <c r="A49" s="36" t="s">
        <v>48</v>
      </c>
      <c r="B49" s="4" t="s">
        <v>176</v>
      </c>
    </row>
  </sheetData>
  <phoneticPr fontId="17" type="noConversion"/>
  <pageMargins left="0.7" right="0.7" top="0.75" bottom="0.75" header="0.3" footer="0.3"/>
  <pageSetup orientation="portrait"/>
  <ignoredErrors>
    <ignoredError sqref="A45:A47" numberStoredAsText="1"/>
  </ignoredErrors>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9"/>
  <sheetViews>
    <sheetView showRuler="0" workbookViewId="0">
      <selection activeCell="A18" sqref="A18"/>
    </sheetView>
  </sheetViews>
  <sheetFormatPr defaultColWidth="12.625" defaultRowHeight="17.25" customHeight="1" x14ac:dyDescent="0.25"/>
  <cols>
    <col min="1" max="1" width="19.125" style="19" customWidth="1"/>
    <col min="2" max="2" width="75.625" style="1" bestFit="1" customWidth="1"/>
    <col min="3" max="3" width="110.5" style="1" bestFit="1" customWidth="1"/>
    <col min="4" max="5" width="12.625" style="1" customWidth="1"/>
    <col min="6" max="6" width="12.625" style="19" customWidth="1"/>
    <col min="7" max="9" width="12.625" style="1" customWidth="1"/>
    <col min="10" max="10" width="12.625" style="20" customWidth="1"/>
    <col min="11" max="11" width="12.625" style="21" customWidth="1"/>
    <col min="12" max="12" width="22.5" style="21" customWidth="1"/>
    <col min="13" max="16384" width="12.625" style="21"/>
  </cols>
  <sheetData>
    <row r="1" spans="1:15" ht="17.25" customHeight="1" thickBot="1" x14ac:dyDescent="0.3">
      <c r="A1" s="17" t="s">
        <v>69</v>
      </c>
      <c r="B1" s="18" t="s">
        <v>70</v>
      </c>
      <c r="C1" s="18" t="s">
        <v>71</v>
      </c>
    </row>
    <row r="2" spans="1:15" ht="17.25" customHeight="1" x14ac:dyDescent="0.25">
      <c r="A2" s="19" t="s">
        <v>117</v>
      </c>
      <c r="B2" s="1" t="s">
        <v>118</v>
      </c>
      <c r="C2" s="47" t="s">
        <v>195</v>
      </c>
    </row>
    <row r="3" spans="1:15" ht="17.25" customHeight="1" x14ac:dyDescent="0.35">
      <c r="A3" s="14" t="s">
        <v>129</v>
      </c>
      <c r="B3" s="21" t="s">
        <v>72</v>
      </c>
      <c r="C3" s="45" t="s">
        <v>192</v>
      </c>
      <c r="D3" s="22"/>
      <c r="K3" s="23"/>
    </row>
    <row r="4" spans="1:15" ht="17.25" customHeight="1" x14ac:dyDescent="0.35">
      <c r="A4" s="14" t="s">
        <v>73</v>
      </c>
      <c r="B4" s="21" t="s">
        <v>74</v>
      </c>
      <c r="C4" s="45" t="s">
        <v>190</v>
      </c>
      <c r="D4" s="22"/>
      <c r="K4" s="23"/>
      <c r="O4" s="1"/>
    </row>
    <row r="5" spans="1:15" ht="17.25" customHeight="1" x14ac:dyDescent="0.25">
      <c r="A5" s="48" t="s">
        <v>75</v>
      </c>
      <c r="B5" s="21" t="s">
        <v>76</v>
      </c>
      <c r="C5" s="45" t="s">
        <v>191</v>
      </c>
      <c r="D5" s="22"/>
      <c r="K5" s="23"/>
    </row>
    <row r="6" spans="1:15" ht="17.25" customHeight="1" x14ac:dyDescent="0.25">
      <c r="A6" s="14" t="s">
        <v>77</v>
      </c>
      <c r="B6" s="21" t="s">
        <v>78</v>
      </c>
      <c r="C6" s="21" t="s">
        <v>79</v>
      </c>
      <c r="D6" s="22"/>
      <c r="K6" s="23"/>
    </row>
    <row r="7" spans="1:15" ht="17.25" customHeight="1" x14ac:dyDescent="0.25">
      <c r="A7" s="19" t="s">
        <v>80</v>
      </c>
      <c r="B7" s="1" t="s">
        <v>81</v>
      </c>
      <c r="C7" s="1" t="s">
        <v>82</v>
      </c>
      <c r="D7" s="22"/>
      <c r="K7" s="24"/>
    </row>
    <row r="8" spans="1:15" ht="17.25" customHeight="1" x14ac:dyDescent="0.25">
      <c r="A8" s="19" t="s">
        <v>83</v>
      </c>
      <c r="B8" s="1" t="s">
        <v>84</v>
      </c>
      <c r="C8" s="1" t="s">
        <v>85</v>
      </c>
      <c r="D8" s="22"/>
      <c r="K8" s="24"/>
    </row>
    <row r="9" spans="1:15" ht="17.25" customHeight="1" x14ac:dyDescent="0.25">
      <c r="A9" s="19" t="s">
        <v>86</v>
      </c>
      <c r="B9" s="1" t="s">
        <v>87</v>
      </c>
      <c r="C9" s="1" t="s">
        <v>88</v>
      </c>
      <c r="D9" s="22"/>
      <c r="K9" s="24"/>
    </row>
    <row r="10" spans="1:15" ht="17.25" customHeight="1" x14ac:dyDescent="0.25">
      <c r="A10" s="14" t="s">
        <v>89</v>
      </c>
      <c r="B10" s="21" t="s">
        <v>90</v>
      </c>
      <c r="C10" s="21" t="s">
        <v>91</v>
      </c>
      <c r="D10" s="22"/>
      <c r="K10" s="24"/>
    </row>
    <row r="11" spans="1:15" ht="17.25" customHeight="1" x14ac:dyDescent="0.25">
      <c r="A11" s="14" t="s">
        <v>92</v>
      </c>
      <c r="B11" s="21" t="s">
        <v>119</v>
      </c>
      <c r="C11" s="21" t="s">
        <v>93</v>
      </c>
      <c r="D11" s="22"/>
      <c r="K11" s="24"/>
    </row>
    <row r="12" spans="1:15" ht="17.25" customHeight="1" x14ac:dyDescent="0.25">
      <c r="A12" s="14" t="s">
        <v>92</v>
      </c>
      <c r="B12" s="21" t="s">
        <v>120</v>
      </c>
      <c r="C12" s="21" t="s">
        <v>121</v>
      </c>
      <c r="D12" s="22"/>
      <c r="K12" s="24"/>
    </row>
    <row r="13" spans="1:15" ht="17.25" customHeight="1" x14ac:dyDescent="0.25">
      <c r="A13" s="14" t="s">
        <v>122</v>
      </c>
      <c r="B13" s="21" t="s">
        <v>124</v>
      </c>
      <c r="C13" s="21" t="s">
        <v>123</v>
      </c>
      <c r="D13" s="22"/>
      <c r="K13" s="24"/>
    </row>
    <row r="14" spans="1:15" ht="17.25" customHeight="1" x14ac:dyDescent="0.25">
      <c r="A14" s="14" t="s">
        <v>130</v>
      </c>
      <c r="B14" s="21" t="s">
        <v>131</v>
      </c>
      <c r="C14" s="21" t="s">
        <v>132</v>
      </c>
      <c r="D14" s="22"/>
      <c r="K14" s="24"/>
    </row>
    <row r="15" spans="1:15" ht="17.25" customHeight="1" x14ac:dyDescent="0.25">
      <c r="A15" s="14" t="s">
        <v>154</v>
      </c>
      <c r="B15" s="21" t="s">
        <v>155</v>
      </c>
      <c r="C15" s="21" t="s">
        <v>156</v>
      </c>
      <c r="D15" s="22"/>
      <c r="K15" s="24"/>
    </row>
    <row r="16" spans="1:15" ht="17.25" customHeight="1" x14ac:dyDescent="0.35">
      <c r="A16" s="14" t="s">
        <v>9</v>
      </c>
      <c r="B16" s="21" t="s">
        <v>94</v>
      </c>
      <c r="C16" s="1" t="s">
        <v>133</v>
      </c>
      <c r="D16" s="22"/>
      <c r="K16" s="24"/>
      <c r="N16" s="2"/>
    </row>
    <row r="17" spans="1:18" ht="17.25" customHeight="1" x14ac:dyDescent="0.25">
      <c r="A17" s="14" t="s">
        <v>10</v>
      </c>
      <c r="B17" s="21" t="s">
        <v>94</v>
      </c>
      <c r="C17" s="1" t="s">
        <v>95</v>
      </c>
      <c r="D17" s="22"/>
      <c r="K17" s="24"/>
      <c r="N17" s="2"/>
    </row>
    <row r="18" spans="1:18" ht="17.25" customHeight="1" x14ac:dyDescent="0.35">
      <c r="A18" s="48" t="s">
        <v>96</v>
      </c>
      <c r="B18" s="21" t="s">
        <v>97</v>
      </c>
      <c r="C18" s="1" t="s">
        <v>98</v>
      </c>
      <c r="D18" s="22"/>
      <c r="K18" s="24"/>
    </row>
    <row r="19" spans="1:18" ht="17.25" customHeight="1" x14ac:dyDescent="0.25">
      <c r="A19" s="25" t="s">
        <v>99</v>
      </c>
      <c r="B19" s="21" t="s">
        <v>100</v>
      </c>
      <c r="C19" s="21" t="s">
        <v>101</v>
      </c>
      <c r="D19" s="22"/>
      <c r="K19" s="1"/>
      <c r="M19" s="26"/>
      <c r="N19" s="2"/>
    </row>
    <row r="20" spans="1:18" ht="17.25" customHeight="1" x14ac:dyDescent="0.25">
      <c r="A20" s="46" t="s">
        <v>193</v>
      </c>
      <c r="B20" s="45" t="s">
        <v>194</v>
      </c>
      <c r="C20" s="45" t="s">
        <v>196</v>
      </c>
      <c r="D20" s="22"/>
      <c r="K20" s="1"/>
      <c r="M20" s="26"/>
      <c r="N20" s="2"/>
    </row>
    <row r="21" spans="1:18" ht="17.25" customHeight="1" x14ac:dyDescent="0.25">
      <c r="A21" s="25" t="s">
        <v>157</v>
      </c>
      <c r="B21" s="21" t="s">
        <v>158</v>
      </c>
      <c r="C21" s="21" t="s">
        <v>159</v>
      </c>
      <c r="D21" s="22"/>
      <c r="K21" s="1"/>
      <c r="M21" s="26"/>
      <c r="N21" s="2"/>
    </row>
    <row r="22" spans="1:18" ht="17.25" customHeight="1" x14ac:dyDescent="0.35">
      <c r="A22" s="14" t="s">
        <v>102</v>
      </c>
      <c r="B22" s="21" t="s">
        <v>26</v>
      </c>
      <c r="C22" s="21" t="s">
        <v>152</v>
      </c>
      <c r="K22" s="1"/>
      <c r="M22" s="1"/>
      <c r="N22" s="27"/>
    </row>
    <row r="23" spans="1:18" ht="17.25" customHeight="1" x14ac:dyDescent="0.35">
      <c r="A23" s="14" t="s">
        <v>103</v>
      </c>
      <c r="B23" s="21" t="s">
        <v>23</v>
      </c>
      <c r="C23" s="21" t="s">
        <v>153</v>
      </c>
      <c r="D23" s="21"/>
      <c r="E23" s="21"/>
      <c r="F23" s="21"/>
      <c r="G23" s="21"/>
      <c r="H23" s="21"/>
      <c r="I23" s="21"/>
      <c r="K23" s="26"/>
      <c r="M23" s="1"/>
      <c r="N23" s="2"/>
    </row>
    <row r="24" spans="1:18" ht="17.25" customHeight="1" x14ac:dyDescent="0.25">
      <c r="A24" s="14" t="s">
        <v>104</v>
      </c>
      <c r="B24" s="21" t="s">
        <v>105</v>
      </c>
      <c r="C24" s="21" t="s">
        <v>106</v>
      </c>
      <c r="D24" s="21"/>
      <c r="E24" s="19"/>
      <c r="F24" s="1"/>
      <c r="G24" s="21"/>
      <c r="H24" s="21"/>
    </row>
    <row r="25" spans="1:18" ht="17.25" customHeight="1" x14ac:dyDescent="0.25">
      <c r="A25" s="19" t="s">
        <v>107</v>
      </c>
      <c r="B25" s="1" t="s">
        <v>108</v>
      </c>
      <c r="C25" s="1" t="s">
        <v>109</v>
      </c>
      <c r="G25" s="28"/>
      <c r="H25" s="28"/>
      <c r="K25" s="29"/>
      <c r="N25" s="1"/>
    </row>
    <row r="26" spans="1:18" ht="17.25" customHeight="1" x14ac:dyDescent="0.25">
      <c r="A26" s="14" t="s">
        <v>110</v>
      </c>
      <c r="B26" s="21" t="s">
        <v>111</v>
      </c>
      <c r="C26" s="21" t="s">
        <v>112</v>
      </c>
      <c r="E26" s="30"/>
      <c r="F26" s="1"/>
      <c r="K26" s="31"/>
    </row>
    <row r="27" spans="1:18" ht="17.25" customHeight="1" x14ac:dyDescent="0.25">
      <c r="A27" s="14" t="s">
        <v>113</v>
      </c>
      <c r="B27" s="45" t="s">
        <v>198</v>
      </c>
      <c r="C27" s="21" t="s">
        <v>114</v>
      </c>
      <c r="D27" s="32"/>
      <c r="E27" s="32"/>
      <c r="F27" s="32"/>
      <c r="G27" s="32"/>
      <c r="H27" s="32"/>
      <c r="I27" s="32"/>
      <c r="K27" s="24"/>
    </row>
    <row r="28" spans="1:18" ht="17.25" customHeight="1" x14ac:dyDescent="0.35">
      <c r="A28" s="49" t="s">
        <v>200</v>
      </c>
      <c r="B28" s="45" t="s">
        <v>197</v>
      </c>
      <c r="C28" s="21" t="s">
        <v>134</v>
      </c>
      <c r="D28" s="22"/>
      <c r="K28" s="23"/>
    </row>
    <row r="29" spans="1:18" ht="17.25" customHeight="1" x14ac:dyDescent="0.35">
      <c r="A29" s="48" t="s">
        <v>199</v>
      </c>
      <c r="B29" s="45" t="s">
        <v>136</v>
      </c>
      <c r="C29" s="21" t="s">
        <v>115</v>
      </c>
      <c r="D29" s="22"/>
      <c r="K29" s="23"/>
    </row>
    <row r="30" spans="1:18" ht="17.25" customHeight="1" x14ac:dyDescent="0.25">
      <c r="C30" s="21"/>
      <c r="Q30" s="33"/>
      <c r="R30" s="33"/>
    </row>
    <row r="31" spans="1:18" ht="17.25" customHeight="1" x14ac:dyDescent="0.25">
      <c r="C31" s="21"/>
      <c r="Q31" s="33"/>
      <c r="R31" s="33"/>
    </row>
    <row r="32" spans="1:18" ht="17.25" customHeight="1" x14ac:dyDescent="0.25">
      <c r="Q32" s="33"/>
      <c r="R32" s="33"/>
    </row>
    <row r="33" spans="17:18" ht="17.25" customHeight="1" x14ac:dyDescent="0.25">
      <c r="Q33" s="33"/>
      <c r="R33" s="33"/>
    </row>
    <row r="34" spans="17:18" ht="17.25" customHeight="1" x14ac:dyDescent="0.25">
      <c r="Q34" s="33"/>
      <c r="R34" s="33"/>
    </row>
    <row r="39" spans="17:18" ht="17.25" customHeight="1" x14ac:dyDescent="0.25">
      <c r="Q39" s="1"/>
      <c r="R39" s="1"/>
    </row>
  </sheetData>
  <phoneticPr fontId="17" type="noConversion"/>
  <pageMargins left="0.49" right="0.4" top="0.74803149606299213" bottom="0.74803149606299213" header="0.31496062992125984" footer="0.31496062992125984"/>
  <pageSetup paperSize="9" scale="81" orientation="portrait"/>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72"/>
  <sheetViews>
    <sheetView tabSelected="1" showRuler="0" topLeftCell="A16" zoomScale="90" zoomScaleNormal="90" zoomScalePageLayoutView="125" workbookViewId="0">
      <selection activeCell="K12" sqref="K12"/>
    </sheetView>
  </sheetViews>
  <sheetFormatPr defaultColWidth="12.625" defaultRowHeight="17.25" customHeight="1" x14ac:dyDescent="0.25"/>
  <cols>
    <col min="1" max="1" width="12.625" style="117" customWidth="1"/>
    <col min="2" max="5" width="12.625" style="54" customWidth="1"/>
    <col min="6" max="6" width="12.625" style="117" customWidth="1"/>
    <col min="7" max="10" width="12.625" style="54" customWidth="1"/>
    <col min="11" max="11" width="12.625" style="52" customWidth="1"/>
    <col min="12" max="12" width="19.125" style="52" customWidth="1"/>
    <col min="13" max="13" width="29.375" style="52" customWidth="1"/>
    <col min="14" max="16384" width="12.625" style="52"/>
  </cols>
  <sheetData>
    <row r="1" spans="1:20" ht="17.25" customHeight="1" x14ac:dyDescent="0.25">
      <c r="A1" s="50">
        <v>0</v>
      </c>
      <c r="B1" s="51" t="s">
        <v>0</v>
      </c>
      <c r="C1" s="52"/>
      <c r="D1" s="52"/>
      <c r="E1" s="53">
        <v>0</v>
      </c>
      <c r="F1" s="54" t="s">
        <v>1</v>
      </c>
      <c r="G1" s="52"/>
      <c r="H1" s="125" t="s">
        <v>201</v>
      </c>
      <c r="I1" s="126"/>
      <c r="J1" s="126"/>
    </row>
    <row r="2" spans="1:20" ht="17.25" customHeight="1" thickBot="1" x14ac:dyDescent="0.3">
      <c r="A2" s="55">
        <v>1.7299999999999999E-2</v>
      </c>
      <c r="B2" s="51" t="s">
        <v>2</v>
      </c>
      <c r="E2" s="56">
        <v>0</v>
      </c>
      <c r="F2" s="54" t="s">
        <v>3</v>
      </c>
      <c r="H2" s="126"/>
      <c r="I2" s="126"/>
      <c r="J2" s="126"/>
      <c r="K2" s="57"/>
      <c r="L2" s="58"/>
    </row>
    <row r="3" spans="1:20" ht="17.25" customHeight="1" thickBot="1" x14ac:dyDescent="0.3">
      <c r="A3" s="51"/>
      <c r="B3" s="59"/>
      <c r="C3" s="59"/>
      <c r="D3" s="59"/>
      <c r="E3" s="59"/>
      <c r="F3" s="51"/>
      <c r="G3" s="60"/>
      <c r="H3" s="126"/>
      <c r="I3" s="126"/>
      <c r="J3" s="126"/>
      <c r="K3" s="61" t="s">
        <v>202</v>
      </c>
      <c r="L3" s="62" t="s">
        <v>4</v>
      </c>
      <c r="M3" s="63" t="s">
        <v>141</v>
      </c>
      <c r="N3" s="64" t="s">
        <v>71</v>
      </c>
    </row>
    <row r="4" spans="1:20" ht="17.25" customHeight="1" x14ac:dyDescent="0.35">
      <c r="A4" s="65" t="s">
        <v>5</v>
      </c>
      <c r="B4" s="65" t="s">
        <v>6</v>
      </c>
      <c r="C4" s="65" t="s">
        <v>7</v>
      </c>
      <c r="D4" s="65" t="s">
        <v>8</v>
      </c>
      <c r="E4" s="65" t="s">
        <v>9</v>
      </c>
      <c r="F4" s="65" t="s">
        <v>10</v>
      </c>
      <c r="G4" s="65" t="s">
        <v>11</v>
      </c>
      <c r="H4" s="65" t="s">
        <v>12</v>
      </c>
      <c r="I4" s="65" t="s">
        <v>13</v>
      </c>
      <c r="J4"/>
      <c r="K4" s="66">
        <f>I35/A2</f>
        <v>2.9536754862709658</v>
      </c>
      <c r="L4" s="67" t="s">
        <v>178</v>
      </c>
      <c r="M4" s="52" t="s">
        <v>137</v>
      </c>
      <c r="N4" s="52" t="s">
        <v>171</v>
      </c>
      <c r="O4" s="68"/>
    </row>
    <row r="5" spans="1:20" ht="17.25" customHeight="1" x14ac:dyDescent="0.25">
      <c r="A5" s="69">
        <v>-0.19</v>
      </c>
      <c r="B5" s="70">
        <f t="shared" ref="B5:B26" si="0">-1/A5</f>
        <v>5.2631578947368425</v>
      </c>
      <c r="C5" s="71">
        <v>6.1499999999999999E-2</v>
      </c>
      <c r="D5" s="72">
        <f t="shared" ref="D5:D25" si="1">C5-$A$1-$A$2</f>
        <v>4.4200000000000003E-2</v>
      </c>
      <c r="E5" s="59">
        <f>(D5/$I$35)</f>
        <v>0.86499458274046304</v>
      </c>
      <c r="F5" s="51">
        <f t="shared" ref="F5:F25" si="2">100*E5</f>
        <v>86.499458274046304</v>
      </c>
      <c r="G5" s="59">
        <f t="shared" ref="G5:G25" si="3">100-F5</f>
        <v>13.500541725953696</v>
      </c>
      <c r="H5" s="59">
        <f>-1/($B$35+$B$34*G5)</f>
        <v>-1.0909172357539416</v>
      </c>
      <c r="I5" s="59">
        <f t="shared" ref="I5:I25" si="4">A5-H5</f>
        <v>0.90091723575394167</v>
      </c>
      <c r="J5"/>
      <c r="K5" s="73">
        <f>-B35/B34</f>
        <v>52.989047671339264</v>
      </c>
      <c r="L5" s="74" t="s">
        <v>177</v>
      </c>
      <c r="M5" s="75" t="s">
        <v>138</v>
      </c>
      <c r="N5" s="52" t="s">
        <v>172</v>
      </c>
      <c r="O5" s="68"/>
    </row>
    <row r="6" spans="1:20" ht="17.25" customHeight="1" x14ac:dyDescent="0.35">
      <c r="A6" s="69">
        <v>-0.28000000000000003</v>
      </c>
      <c r="B6" s="70">
        <f t="shared" si="0"/>
        <v>3.5714285714285712</v>
      </c>
      <c r="C6" s="71">
        <v>6.1199999999999997E-2</v>
      </c>
      <c r="D6" s="72">
        <f t="shared" si="1"/>
        <v>4.3899999999999995E-2</v>
      </c>
      <c r="E6" s="59">
        <f>(D6/$I$35)</f>
        <v>0.85912357878521084</v>
      </c>
      <c r="F6" s="51">
        <f t="shared" si="2"/>
        <v>85.912357878521078</v>
      </c>
      <c r="G6" s="59">
        <f t="shared" si="3"/>
        <v>14.087642121478922</v>
      </c>
      <c r="H6" s="59">
        <f>-1/($B$35+$B$34*G6)</f>
        <v>-1.1073813694155266</v>
      </c>
      <c r="I6" s="59">
        <f t="shared" si="4"/>
        <v>0.82738136941552654</v>
      </c>
      <c r="J6"/>
      <c r="K6" s="73">
        <f>(K5/100)*I35</f>
        <v>2.7076654048548358E-2</v>
      </c>
      <c r="L6" s="74" t="s">
        <v>179</v>
      </c>
      <c r="M6" s="75" t="s">
        <v>139</v>
      </c>
      <c r="N6" s="52" t="s">
        <v>173</v>
      </c>
      <c r="O6" s="68"/>
    </row>
    <row r="7" spans="1:20" ht="17.25" customHeight="1" x14ac:dyDescent="0.25">
      <c r="A7" s="69">
        <v>-0.47</v>
      </c>
      <c r="B7" s="70">
        <f t="shared" si="0"/>
        <v>2.1276595744680851</v>
      </c>
      <c r="C7" s="71">
        <v>6.1100000000000002E-2</v>
      </c>
      <c r="D7" s="72">
        <f t="shared" si="1"/>
        <v>4.3800000000000006E-2</v>
      </c>
      <c r="E7" s="59">
        <f>(D7/$I$35)</f>
        <v>0.8571665774667937</v>
      </c>
      <c r="F7" s="51">
        <f t="shared" si="2"/>
        <v>85.716657746679374</v>
      </c>
      <c r="G7" s="59">
        <f t="shared" si="3"/>
        <v>14.283342253320626</v>
      </c>
      <c r="H7" s="59">
        <f>-1/($B$35+$B$34*G7)</f>
        <v>-1.112980406499418</v>
      </c>
      <c r="I7" s="59">
        <f t="shared" si="4"/>
        <v>0.64298040649941801</v>
      </c>
      <c r="J7"/>
      <c r="K7" s="73">
        <f>-1/B35</f>
        <v>-0.81297350383017974</v>
      </c>
      <c r="L7" s="74" t="s">
        <v>135</v>
      </c>
      <c r="M7" s="76" t="s">
        <v>138</v>
      </c>
      <c r="N7" s="52" t="s">
        <v>170</v>
      </c>
      <c r="O7" s="68"/>
    </row>
    <row r="8" spans="1:20" ht="17.25" customHeight="1" x14ac:dyDescent="0.35">
      <c r="A8" s="69">
        <v>-0.57999999999999996</v>
      </c>
      <c r="B8" s="70">
        <f t="shared" si="0"/>
        <v>1.7241379310344829</v>
      </c>
      <c r="C8" s="71">
        <v>6.0900000000000003E-2</v>
      </c>
      <c r="D8" s="72">
        <f t="shared" si="1"/>
        <v>4.36E-2</v>
      </c>
      <c r="E8" s="59">
        <f>(D8/$I$35)</f>
        <v>0.85325257482995887</v>
      </c>
      <c r="F8" s="51">
        <f t="shared" si="2"/>
        <v>85.32525748299588</v>
      </c>
      <c r="G8" s="59">
        <f t="shared" si="3"/>
        <v>14.67474251700412</v>
      </c>
      <c r="H8" s="59">
        <f>-1/($B$35+$B$34*G8)</f>
        <v>-1.1243500717673562</v>
      </c>
      <c r="I8" s="59">
        <f t="shared" si="4"/>
        <v>0.54435007176735628</v>
      </c>
      <c r="J8"/>
      <c r="K8" s="77">
        <f>H15</f>
        <v>-1.1912826682832476</v>
      </c>
      <c r="L8" s="78" t="s">
        <v>14</v>
      </c>
      <c r="M8" s="52" t="s">
        <v>140</v>
      </c>
      <c r="N8" s="52" t="s">
        <v>15</v>
      </c>
      <c r="O8" s="59"/>
    </row>
    <row r="9" spans="1:20" ht="17.25" customHeight="1" thickBot="1" x14ac:dyDescent="0.4">
      <c r="A9" s="82">
        <v>-0.64</v>
      </c>
      <c r="B9" s="70">
        <f t="shared" si="0"/>
        <v>1.5625</v>
      </c>
      <c r="C9" s="124">
        <v>6.08E-2</v>
      </c>
      <c r="D9" s="72">
        <f t="shared" si="1"/>
        <v>4.3499999999999997E-2</v>
      </c>
      <c r="E9" s="59">
        <f t="shared" ref="E9:E25" si="5">(D9/$I$35)</f>
        <v>0.8512955735115415</v>
      </c>
      <c r="F9" s="51">
        <f t="shared" si="2"/>
        <v>85.129557351154148</v>
      </c>
      <c r="G9" s="59">
        <f t="shared" si="3"/>
        <v>14.870442648845852</v>
      </c>
      <c r="H9" s="59">
        <f t="shared" ref="H9:H25" si="6">-1/($B$35+$B$34*G9)</f>
        <v>-1.1301224618417385</v>
      </c>
      <c r="I9" s="59">
        <f t="shared" si="4"/>
        <v>0.49012246184173847</v>
      </c>
      <c r="J9"/>
      <c r="K9" s="80">
        <f>F15</f>
        <v>83.172556032736807</v>
      </c>
      <c r="L9" s="81" t="s">
        <v>16</v>
      </c>
      <c r="M9" s="52" t="s">
        <v>140</v>
      </c>
      <c r="N9" s="52" t="s">
        <v>174</v>
      </c>
      <c r="O9" s="68"/>
    </row>
    <row r="10" spans="1:20" ht="17.25" customHeight="1" thickBot="1" x14ac:dyDescent="0.3">
      <c r="A10" s="82">
        <v>-0.66</v>
      </c>
      <c r="B10" s="70">
        <f t="shared" si="0"/>
        <v>1.5151515151515151</v>
      </c>
      <c r="C10" s="124">
        <v>6.0699999999999997E-2</v>
      </c>
      <c r="D10" s="72">
        <f t="shared" si="1"/>
        <v>4.3399999999999994E-2</v>
      </c>
      <c r="E10" s="59">
        <f t="shared" si="5"/>
        <v>0.84933857219312414</v>
      </c>
      <c r="F10" s="51">
        <f t="shared" si="2"/>
        <v>84.933857219312415</v>
      </c>
      <c r="G10" s="59">
        <f t="shared" si="3"/>
        <v>15.066142780687585</v>
      </c>
      <c r="H10" s="59">
        <f t="shared" si="6"/>
        <v>-1.1359544284439134</v>
      </c>
      <c r="I10" s="59">
        <f t="shared" si="4"/>
        <v>0.47595442844391334</v>
      </c>
      <c r="J10"/>
      <c r="K10" s="83">
        <f>STDEV(I5:I15)/STDEV(E5:E15)</f>
        <v>24.015533331503867</v>
      </c>
      <c r="L10" s="84" t="s">
        <v>17</v>
      </c>
      <c r="M10" s="52" t="s">
        <v>151</v>
      </c>
      <c r="N10" s="52" t="s">
        <v>142</v>
      </c>
      <c r="O10" s="68"/>
    </row>
    <row r="11" spans="1:20" ht="17.25" customHeight="1" x14ac:dyDescent="0.35">
      <c r="A11" s="82">
        <v>-0.66</v>
      </c>
      <c r="B11" s="70">
        <f t="shared" si="0"/>
        <v>1.5151515151515151</v>
      </c>
      <c r="C11" s="71">
        <v>6.0499999999999998E-2</v>
      </c>
      <c r="D11" s="72">
        <f t="shared" si="1"/>
        <v>4.3200000000000002E-2</v>
      </c>
      <c r="E11" s="59">
        <f t="shared" si="5"/>
        <v>0.84542456955628964</v>
      </c>
      <c r="F11" s="51">
        <f t="shared" si="2"/>
        <v>84.542456955628964</v>
      </c>
      <c r="G11" s="59">
        <f t="shared" si="3"/>
        <v>15.457543044371036</v>
      </c>
      <c r="H11" s="59">
        <f t="shared" si="6"/>
        <v>-1.1478008190228259</v>
      </c>
      <c r="I11" s="59">
        <f t="shared" si="4"/>
        <v>0.4878008190228259</v>
      </c>
      <c r="J11"/>
      <c r="K11" s="77">
        <f>STDEV(E5:E15)/STDEV(A5:A15)</f>
        <v>3.7152674590298813E-2</v>
      </c>
      <c r="L11" s="78" t="s">
        <v>128</v>
      </c>
      <c r="M11" s="52" t="s">
        <v>151</v>
      </c>
      <c r="N11" s="52" t="s">
        <v>143</v>
      </c>
    </row>
    <row r="12" spans="1:20" ht="17.25" customHeight="1" thickBot="1" x14ac:dyDescent="0.4">
      <c r="A12" s="82">
        <v>-0.7</v>
      </c>
      <c r="B12" s="70">
        <f t="shared" si="0"/>
        <v>1.4285714285714286</v>
      </c>
      <c r="C12" s="124">
        <v>6.0299999999999999E-2</v>
      </c>
      <c r="D12" s="72">
        <f t="shared" si="1"/>
        <v>4.2999999999999997E-2</v>
      </c>
      <c r="E12" s="59">
        <f t="shared" si="5"/>
        <v>0.84151056691945481</v>
      </c>
      <c r="F12" s="51">
        <f t="shared" si="2"/>
        <v>84.151056691945485</v>
      </c>
      <c r="G12" s="59">
        <f t="shared" si="3"/>
        <v>15.848943308054515</v>
      </c>
      <c r="H12" s="59">
        <f t="shared" si="6"/>
        <v>-1.1598968955127389</v>
      </c>
      <c r="I12" s="59">
        <f t="shared" si="4"/>
        <v>0.45989689551273893</v>
      </c>
      <c r="J12"/>
      <c r="K12" s="80">
        <f>STDEV(E15:E21)/STDEV(A15:A21)</f>
        <v>0.18637057652091629</v>
      </c>
      <c r="L12" s="78" t="s">
        <v>18</v>
      </c>
      <c r="M12" s="52" t="s">
        <v>151</v>
      </c>
      <c r="N12" s="52" t="s">
        <v>19</v>
      </c>
      <c r="O12" s="68"/>
    </row>
    <row r="13" spans="1:20" ht="17.25" customHeight="1" x14ac:dyDescent="0.35">
      <c r="A13" s="82">
        <v>-0.84</v>
      </c>
      <c r="B13" s="70">
        <f t="shared" si="0"/>
        <v>1.1904761904761905</v>
      </c>
      <c r="C13" s="124">
        <v>6.0100000000000001E-2</v>
      </c>
      <c r="D13" s="72">
        <f t="shared" si="1"/>
        <v>4.2800000000000005E-2</v>
      </c>
      <c r="E13" s="59">
        <f t="shared" si="5"/>
        <v>0.8375965642826203</v>
      </c>
      <c r="F13" s="51">
        <f t="shared" si="2"/>
        <v>83.759656428262034</v>
      </c>
      <c r="G13" s="59">
        <f t="shared" si="3"/>
        <v>16.240343571737966</v>
      </c>
      <c r="H13" s="59">
        <f t="shared" si="6"/>
        <v>-1.1722506359199885</v>
      </c>
      <c r="I13" s="59">
        <f t="shared" si="4"/>
        <v>0.33225063591998849</v>
      </c>
      <c r="J13"/>
      <c r="K13" s="85" t="e">
        <f>K11*I35/18/(E1/10000)</f>
        <v>#DIV/0!</v>
      </c>
      <c r="L13" s="86" t="s">
        <v>20</v>
      </c>
      <c r="M13" s="52" t="s">
        <v>149</v>
      </c>
      <c r="N13" s="52" t="s">
        <v>148</v>
      </c>
      <c r="O13" s="68"/>
      <c r="P13" s="68"/>
      <c r="Q13" s="68"/>
      <c r="R13" s="68"/>
      <c r="S13" s="68"/>
      <c r="T13" s="68"/>
    </row>
    <row r="14" spans="1:20" ht="17.25" customHeight="1" thickBot="1" x14ac:dyDescent="0.4">
      <c r="A14" s="127">
        <v>-0.99</v>
      </c>
      <c r="B14" s="128">
        <f t="shared" si="0"/>
        <v>1.0101010101010102</v>
      </c>
      <c r="C14" s="129">
        <v>5.9900000000000002E-2</v>
      </c>
      <c r="D14" s="130">
        <f t="shared" si="1"/>
        <v>4.2599999999999999E-2</v>
      </c>
      <c r="E14" s="131">
        <f t="shared" si="5"/>
        <v>0.83368256164578547</v>
      </c>
      <c r="F14" s="132">
        <f t="shared" si="2"/>
        <v>83.368256164578554</v>
      </c>
      <c r="G14" s="131">
        <f t="shared" si="3"/>
        <v>16.631743835421446</v>
      </c>
      <c r="H14" s="131">
        <f t="shared" si="6"/>
        <v>-1.184870361796057</v>
      </c>
      <c r="I14" s="131">
        <f t="shared" si="4"/>
        <v>0.19487036179605699</v>
      </c>
      <c r="J14"/>
      <c r="K14" s="87">
        <f>K11*K4/18*1000</f>
        <v>6.0964968992648778</v>
      </c>
      <c r="L14" s="81" t="s">
        <v>21</v>
      </c>
      <c r="M14" s="52" t="s">
        <v>150</v>
      </c>
      <c r="N14" s="52" t="s">
        <v>148</v>
      </c>
    </row>
    <row r="15" spans="1:20" ht="17.25" customHeight="1" x14ac:dyDescent="0.35">
      <c r="A15" s="82">
        <v>-1.2</v>
      </c>
      <c r="B15" s="70">
        <f t="shared" si="0"/>
        <v>0.83333333333333337</v>
      </c>
      <c r="C15" s="71">
        <v>5.9799999999999999E-2</v>
      </c>
      <c r="D15" s="72">
        <f t="shared" si="1"/>
        <v>4.2499999999999996E-2</v>
      </c>
      <c r="E15" s="59">
        <f t="shared" si="5"/>
        <v>0.83172556032736811</v>
      </c>
      <c r="F15" s="51">
        <f t="shared" si="2"/>
        <v>83.172556032736807</v>
      </c>
      <c r="G15" s="59">
        <f t="shared" si="3"/>
        <v>16.827443967263193</v>
      </c>
      <c r="H15" s="59">
        <f t="shared" si="6"/>
        <v>-1.1912826682832476</v>
      </c>
      <c r="I15" s="59">
        <f t="shared" si="4"/>
        <v>-8.7173317167523745E-3</v>
      </c>
      <c r="J15"/>
      <c r="K15" s="85" t="e">
        <f>(100-K9)/100*K4/18/E1*10000</f>
        <v>#DIV/0!</v>
      </c>
      <c r="L15" s="86" t="s">
        <v>22</v>
      </c>
      <c r="M15" s="52" t="s">
        <v>149</v>
      </c>
      <c r="N15" s="52" t="s">
        <v>145</v>
      </c>
    </row>
    <row r="16" spans="1:20" ht="17.25" customHeight="1" x14ac:dyDescent="0.35">
      <c r="A16" s="79">
        <v>-1.23</v>
      </c>
      <c r="B16" s="70">
        <f t="shared" si="0"/>
        <v>0.81300813008130079</v>
      </c>
      <c r="C16" s="71">
        <v>5.8900000000000001E-2</v>
      </c>
      <c r="D16" s="72">
        <f t="shared" si="1"/>
        <v>4.1599999999999998E-2</v>
      </c>
      <c r="E16" s="59">
        <f t="shared" si="5"/>
        <v>0.81411254846161218</v>
      </c>
      <c r="F16" s="51">
        <f t="shared" si="2"/>
        <v>81.411254846161214</v>
      </c>
      <c r="G16" s="59">
        <f t="shared" si="3"/>
        <v>18.588745153838786</v>
      </c>
      <c r="H16" s="59">
        <f t="shared" si="6"/>
        <v>-1.2522765382100252</v>
      </c>
      <c r="I16" s="59">
        <f t="shared" si="4"/>
        <v>2.2276538210025176E-2</v>
      </c>
      <c r="J16"/>
      <c r="K16" s="88">
        <f>K4*(1-K9/100)/18*1000</f>
        <v>27.612671523724185</v>
      </c>
      <c r="L16" s="78" t="s">
        <v>24</v>
      </c>
      <c r="M16" s="52" t="s">
        <v>150</v>
      </c>
      <c r="N16" s="52" t="s">
        <v>146</v>
      </c>
    </row>
    <row r="17" spans="1:14" ht="17.25" customHeight="1" x14ac:dyDescent="0.35">
      <c r="A17" s="69">
        <v>-1.24</v>
      </c>
      <c r="B17" s="70">
        <f t="shared" si="0"/>
        <v>0.80645161290322587</v>
      </c>
      <c r="C17" s="71">
        <v>5.8200000000000002E-2</v>
      </c>
      <c r="D17" s="72">
        <f t="shared" si="1"/>
        <v>4.0900000000000006E-2</v>
      </c>
      <c r="E17" s="59">
        <f t="shared" si="5"/>
        <v>0.80041353923269087</v>
      </c>
      <c r="F17" s="51">
        <f t="shared" si="2"/>
        <v>80.041353923269085</v>
      </c>
      <c r="G17" s="59">
        <f t="shared" si="3"/>
        <v>19.958646076730915</v>
      </c>
      <c r="H17" s="59">
        <f t="shared" si="6"/>
        <v>-1.3042133813179242</v>
      </c>
      <c r="I17" s="59">
        <f t="shared" si="4"/>
        <v>6.4213381317924201E-2</v>
      </c>
      <c r="J17"/>
      <c r="K17" s="85" t="e">
        <f>((I34*-0.01*E2+I35)-(K9/100*I35))/E1/18*10000</f>
        <v>#DIV/0!</v>
      </c>
      <c r="L17" s="86" t="s">
        <v>25</v>
      </c>
      <c r="M17" s="52" t="s">
        <v>149</v>
      </c>
      <c r="N17" s="52" t="s">
        <v>144</v>
      </c>
    </row>
    <row r="18" spans="1:14" ht="17.25" customHeight="1" thickBot="1" x14ac:dyDescent="0.4">
      <c r="A18" s="69">
        <v>-1.38</v>
      </c>
      <c r="B18" s="70">
        <f t="shared" si="0"/>
        <v>0.7246376811594204</v>
      </c>
      <c r="C18" s="124">
        <v>5.5899999999999998E-2</v>
      </c>
      <c r="D18" s="72">
        <f t="shared" si="1"/>
        <v>3.8599999999999995E-2</v>
      </c>
      <c r="E18" s="59">
        <f t="shared" si="5"/>
        <v>0.755402508909092</v>
      </c>
      <c r="F18" s="51">
        <f t="shared" si="2"/>
        <v>75.540250890909206</v>
      </c>
      <c r="G18" s="59">
        <f t="shared" si="3"/>
        <v>24.459749109090794</v>
      </c>
      <c r="H18" s="59">
        <f t="shared" si="6"/>
        <v>-1.5099807538555188</v>
      </c>
      <c r="I18" s="59">
        <f t="shared" si="4"/>
        <v>0.12998075385551888</v>
      </c>
      <c r="J18"/>
      <c r="K18" s="87">
        <f>((I34*-0.01*E2+I35)-(K9/100*I35))/A2/18*1000</f>
        <v>27.612671523724181</v>
      </c>
      <c r="L18" s="81" t="s">
        <v>27</v>
      </c>
      <c r="M18" s="52" t="s">
        <v>150</v>
      </c>
      <c r="N18" s="52" t="s">
        <v>147</v>
      </c>
    </row>
    <row r="19" spans="1:14" ht="17.25" customHeight="1" thickBot="1" x14ac:dyDescent="0.4">
      <c r="A19" s="69">
        <v>-1.51</v>
      </c>
      <c r="B19" s="70">
        <f t="shared" si="0"/>
        <v>0.66225165562913912</v>
      </c>
      <c r="C19" s="124">
        <v>5.5100000000000003E-2</v>
      </c>
      <c r="D19" s="72">
        <f t="shared" si="1"/>
        <v>3.78E-2</v>
      </c>
      <c r="E19" s="59">
        <f t="shared" si="5"/>
        <v>0.73974649836175332</v>
      </c>
      <c r="F19" s="51">
        <f t="shared" si="2"/>
        <v>73.974649836175331</v>
      </c>
      <c r="G19" s="59">
        <f t="shared" si="3"/>
        <v>26.025350163824669</v>
      </c>
      <c r="H19" s="59">
        <f t="shared" si="6"/>
        <v>-1.5976552080065198</v>
      </c>
      <c r="I19" s="59">
        <f t="shared" si="4"/>
        <v>8.7655208006519825E-2</v>
      </c>
      <c r="J19"/>
      <c r="K19" s="95">
        <f>-(K6*K7)/(8.314462*294.26)</f>
        <v>8.9971716092530416E-6</v>
      </c>
      <c r="L19" s="84" t="s">
        <v>28</v>
      </c>
      <c r="M19" s="52" t="s">
        <v>140</v>
      </c>
      <c r="N19" s="96" t="s">
        <v>160</v>
      </c>
    </row>
    <row r="20" spans="1:14" ht="17.25" customHeight="1" x14ac:dyDescent="0.25">
      <c r="A20" s="69">
        <v>-1.75</v>
      </c>
      <c r="B20" s="70">
        <f t="shared" si="0"/>
        <v>0.5714285714285714</v>
      </c>
      <c r="C20" s="124">
        <v>5.3999999999999999E-2</v>
      </c>
      <c r="D20" s="72">
        <f t="shared" si="1"/>
        <v>3.6699999999999997E-2</v>
      </c>
      <c r="E20" s="59">
        <f t="shared" si="5"/>
        <v>0.71821948385916257</v>
      </c>
      <c r="F20" s="51">
        <f t="shared" si="2"/>
        <v>71.821948385916258</v>
      </c>
      <c r="G20" s="59">
        <f t="shared" si="3"/>
        <v>28.178051614083742</v>
      </c>
      <c r="H20" s="59">
        <f t="shared" si="6"/>
        <v>-1.7362741766022545</v>
      </c>
      <c r="I20" s="59">
        <f t="shared" si="4"/>
        <v>-1.3725823397745529E-2</v>
      </c>
      <c r="J20"/>
      <c r="K20"/>
      <c r="L20"/>
      <c r="M20"/>
      <c r="N20"/>
    </row>
    <row r="21" spans="1:14" ht="17.25" customHeight="1" x14ac:dyDescent="0.25">
      <c r="A21" s="69">
        <v>-1.87</v>
      </c>
      <c r="B21" s="70">
        <f t="shared" si="0"/>
        <v>0.53475935828876997</v>
      </c>
      <c r="C21" s="124">
        <v>5.3199999999999997E-2</v>
      </c>
      <c r="D21" s="72">
        <f t="shared" si="1"/>
        <v>3.5900000000000001E-2</v>
      </c>
      <c r="E21" s="59">
        <f t="shared" si="5"/>
        <v>0.702563473311824</v>
      </c>
      <c r="F21" s="51">
        <f t="shared" si="2"/>
        <v>70.256347331182397</v>
      </c>
      <c r="G21" s="59">
        <f t="shared" si="3"/>
        <v>29.743652668817603</v>
      </c>
      <c r="H21" s="59">
        <f t="shared" si="6"/>
        <v>-1.8532140127246681</v>
      </c>
      <c r="I21" s="59">
        <f t="shared" si="4"/>
        <v>-1.6785987275331982E-2</v>
      </c>
      <c r="J21"/>
      <c r="K21"/>
      <c r="L21"/>
      <c r="M21"/>
      <c r="N21"/>
    </row>
    <row r="22" spans="1:14" ht="17.25" customHeight="1" x14ac:dyDescent="0.25">
      <c r="A22" s="69"/>
      <c r="B22" s="70"/>
      <c r="C22" s="124"/>
      <c r="D22" s="72"/>
      <c r="E22" s="59"/>
      <c r="F22" s="51"/>
      <c r="G22" s="59"/>
      <c r="H22" s="59"/>
      <c r="I22" s="59"/>
      <c r="J22"/>
      <c r="M22" s="54"/>
      <c r="N22" s="97"/>
    </row>
    <row r="23" spans="1:14" ht="17.25" customHeight="1" x14ac:dyDescent="0.25">
      <c r="A23" s="69"/>
      <c r="B23" s="70"/>
      <c r="C23" s="71"/>
      <c r="D23" s="72"/>
      <c r="E23" s="59"/>
      <c r="F23" s="51"/>
      <c r="G23" s="59"/>
      <c r="H23" s="59"/>
      <c r="I23" s="59"/>
      <c r="J23"/>
      <c r="K23" s="98"/>
      <c r="M23" s="54"/>
      <c r="N23" s="97"/>
    </row>
    <row r="24" spans="1:14" ht="17.25" customHeight="1" x14ac:dyDescent="0.25">
      <c r="A24" s="69"/>
      <c r="B24" s="70"/>
      <c r="C24" s="71"/>
      <c r="D24" s="72"/>
      <c r="E24" s="59"/>
      <c r="F24" s="51"/>
      <c r="G24" s="59"/>
      <c r="H24" s="59"/>
      <c r="I24" s="59"/>
      <c r="J24"/>
      <c r="K24" s="99"/>
      <c r="L24"/>
      <c r="M24" s="54"/>
      <c r="N24" s="97"/>
    </row>
    <row r="25" spans="1:14" ht="17.25" customHeight="1" x14ac:dyDescent="0.25">
      <c r="A25" s="69"/>
      <c r="B25" s="70"/>
      <c r="C25" s="71"/>
      <c r="D25" s="72"/>
      <c r="E25" s="59"/>
      <c r="F25" s="51"/>
      <c r="G25" s="59"/>
      <c r="H25" s="59"/>
      <c r="I25" s="59"/>
      <c r="J25"/>
      <c r="K25" s="98"/>
      <c r="M25" s="54"/>
      <c r="N25" s="97"/>
    </row>
    <row r="26" spans="1:14" ht="17.25" customHeight="1" x14ac:dyDescent="0.25">
      <c r="A26" s="69"/>
      <c r="B26" s="70"/>
      <c r="C26" s="55"/>
      <c r="D26" s="72"/>
      <c r="E26" s="59"/>
      <c r="F26" s="51"/>
      <c r="G26" s="59"/>
      <c r="H26" s="59"/>
      <c r="I26" s="59"/>
      <c r="J26" s="59"/>
      <c r="K26" s="98"/>
      <c r="M26" s="54"/>
      <c r="N26" s="97"/>
    </row>
    <row r="27" spans="1:14" ht="17.25" customHeight="1" x14ac:dyDescent="0.25">
      <c r="A27" s="69"/>
      <c r="B27" s="70"/>
      <c r="C27" s="50"/>
      <c r="D27" s="72"/>
      <c r="E27" s="59"/>
      <c r="F27" s="51"/>
      <c r="G27" s="59"/>
      <c r="H27" s="59"/>
      <c r="I27" s="59"/>
      <c r="J27" s="59"/>
      <c r="K27" s="98"/>
      <c r="M27" s="54"/>
      <c r="N27" s="97"/>
    </row>
    <row r="28" spans="1:14" ht="17.25" customHeight="1" x14ac:dyDescent="0.25">
      <c r="A28" s="69"/>
      <c r="B28" s="70"/>
      <c r="C28" s="50"/>
      <c r="D28" s="72"/>
      <c r="E28" s="59"/>
      <c r="F28" s="51"/>
      <c r="G28" s="59"/>
      <c r="H28" s="59"/>
      <c r="I28" s="59"/>
      <c r="J28" s="59"/>
      <c r="K28" s="98"/>
      <c r="M28" s="54"/>
      <c r="N28" s="97"/>
    </row>
    <row r="29" spans="1:14" ht="17.25" customHeight="1" x14ac:dyDescent="0.25">
      <c r="A29" s="69"/>
      <c r="B29" s="70"/>
      <c r="C29" s="50"/>
      <c r="D29" s="72"/>
      <c r="E29" s="59"/>
      <c r="F29" s="51"/>
      <c r="G29" s="59"/>
      <c r="H29" s="59"/>
      <c r="I29" s="59"/>
      <c r="J29" s="59"/>
      <c r="K29" s="98"/>
      <c r="L29" s="100"/>
      <c r="M29" s="54"/>
      <c r="N29" s="97"/>
    </row>
    <row r="30" spans="1:14" ht="17.25" customHeight="1" x14ac:dyDescent="0.25">
      <c r="A30" s="69"/>
      <c r="B30" s="70"/>
      <c r="C30" s="50"/>
      <c r="D30" s="72"/>
      <c r="E30" s="59"/>
      <c r="F30" s="51"/>
      <c r="H30" s="59"/>
      <c r="I30" s="59"/>
      <c r="J30" s="59"/>
      <c r="K30" s="98"/>
      <c r="L30" s="101"/>
      <c r="M30" s="54"/>
      <c r="N30" s="97"/>
    </row>
    <row r="31" spans="1:14" ht="17.25" customHeight="1" x14ac:dyDescent="0.25">
      <c r="A31" s="52"/>
      <c r="B31" s="52"/>
      <c r="C31" s="52"/>
      <c r="D31" s="52"/>
      <c r="E31" s="52"/>
      <c r="F31" s="52"/>
      <c r="H31" s="52"/>
      <c r="I31" s="52"/>
      <c r="J31" s="52"/>
      <c r="K31" s="98"/>
      <c r="M31" s="54"/>
      <c r="N31" s="102"/>
    </row>
    <row r="32" spans="1:14" ht="17.25" customHeight="1" x14ac:dyDescent="0.35">
      <c r="A32" s="103" t="s">
        <v>29</v>
      </c>
      <c r="C32" s="104"/>
      <c r="E32" s="52"/>
      <c r="F32" s="52"/>
      <c r="H32" s="105" t="s">
        <v>30</v>
      </c>
      <c r="K32" s="98"/>
      <c r="M32" s="54"/>
      <c r="N32" s="102"/>
    </row>
    <row r="33" spans="1:18" ht="17.25" customHeight="1" thickBot="1" x14ac:dyDescent="0.3">
      <c r="A33" s="106" t="s">
        <v>31</v>
      </c>
      <c r="B33" s="106"/>
      <c r="C33" s="107"/>
      <c r="D33" s="58"/>
      <c r="E33" s="58"/>
      <c r="F33" s="108"/>
      <c r="H33" s="108" t="s">
        <v>32</v>
      </c>
      <c r="I33" s="109"/>
      <c r="J33" s="109"/>
      <c r="K33" s="98"/>
      <c r="M33" s="54"/>
    </row>
    <row r="34" spans="1:18" ht="17.25" customHeight="1" x14ac:dyDescent="0.25">
      <c r="A34" s="110" t="s">
        <v>126</v>
      </c>
      <c r="B34" s="111">
        <f>-STDEV(B15:B21)/STDEV(G14:G21)</f>
        <v>-2.3213332610086981E-2</v>
      </c>
      <c r="C34" s="112"/>
      <c r="D34" s="59"/>
      <c r="E34" s="52" t="s">
        <v>34</v>
      </c>
      <c r="F34" s="113">
        <f>-B35/B34</f>
        <v>52.989047671339264</v>
      </c>
      <c r="H34" s="51" t="s">
        <v>33</v>
      </c>
      <c r="I34" s="114">
        <f>STDEV(D13:D20)/STDEV(A13:A20)</f>
        <v>8.4111131459469017E-3</v>
      </c>
      <c r="J34" s="115"/>
      <c r="K34" s="54"/>
      <c r="M34" s="54"/>
    </row>
    <row r="35" spans="1:18" ht="17.25" customHeight="1" x14ac:dyDescent="0.35">
      <c r="A35" s="110" t="s">
        <v>127</v>
      </c>
      <c r="B35" s="111">
        <f>AVERAGE(B15:B21)-B34*AVERAGE(G14:G21)</f>
        <v>1.2300523882865533</v>
      </c>
      <c r="C35" s="116" t="s">
        <v>35</v>
      </c>
      <c r="D35" s="52"/>
      <c r="E35" s="52"/>
      <c r="H35" s="51" t="s">
        <v>36</v>
      </c>
      <c r="I35" s="118">
        <f>AVERAGE(D13:D20)-I34*AVERAGE(A13:A20)</f>
        <v>5.1098585912487705E-2</v>
      </c>
      <c r="J35" s="119" t="s">
        <v>37</v>
      </c>
      <c r="K35" s="54"/>
      <c r="L35" s="54"/>
      <c r="M35" s="54"/>
    </row>
    <row r="36" spans="1:18" ht="17.25" customHeight="1" x14ac:dyDescent="0.25">
      <c r="K36" s="120"/>
      <c r="L36" s="59"/>
      <c r="M36" s="51"/>
      <c r="N36" s="68"/>
      <c r="P36" s="117"/>
      <c r="Q36" s="121"/>
      <c r="R36" s="121"/>
    </row>
    <row r="37" spans="1:18" ht="17.25" customHeight="1" x14ac:dyDescent="0.25">
      <c r="K37" s="122"/>
      <c r="L37" s="59"/>
      <c r="M37" s="117"/>
      <c r="Q37" s="121"/>
      <c r="R37" s="121"/>
    </row>
    <row r="38" spans="1:18" ht="17.25" customHeight="1" x14ac:dyDescent="0.25">
      <c r="K38" s="54"/>
      <c r="L38" s="54"/>
      <c r="M38" s="117"/>
      <c r="Q38" s="121"/>
      <c r="R38" s="121"/>
    </row>
    <row r="39" spans="1:18" ht="17.25" customHeight="1" x14ac:dyDescent="0.25">
      <c r="Q39" s="121"/>
      <c r="R39" s="121"/>
    </row>
    <row r="40" spans="1:18" ht="17.25" customHeight="1" x14ac:dyDescent="0.25">
      <c r="Q40" s="121"/>
      <c r="R40" s="121"/>
    </row>
    <row r="41" spans="1:18" ht="17.25" customHeight="1" x14ac:dyDescent="0.25">
      <c r="Q41" s="121"/>
      <c r="R41" s="121"/>
    </row>
    <row r="42" spans="1:18" ht="17.25" customHeight="1" x14ac:dyDescent="0.25">
      <c r="Q42" s="121"/>
      <c r="R42" s="121"/>
    </row>
    <row r="47" spans="1:18" ht="17.25" customHeight="1" x14ac:dyDescent="0.25">
      <c r="Q47" s="54"/>
      <c r="R47" s="54"/>
    </row>
    <row r="52" spans="1:10" ht="17.25" customHeight="1" x14ac:dyDescent="0.25">
      <c r="A52" s="117" t="s">
        <v>38</v>
      </c>
    </row>
    <row r="53" spans="1:10" ht="17.25" customHeight="1" x14ac:dyDescent="0.25">
      <c r="A53" s="117" t="s">
        <v>39</v>
      </c>
    </row>
    <row r="56" spans="1:10" ht="17.25" customHeight="1" x14ac:dyDescent="0.25">
      <c r="H56" s="123"/>
    </row>
    <row r="57" spans="1:10" ht="17.25" customHeight="1" x14ac:dyDescent="0.25">
      <c r="F57"/>
      <c r="G57"/>
      <c r="H57"/>
      <c r="I57"/>
      <c r="J57"/>
    </row>
    <row r="58" spans="1:10" ht="17.25" customHeight="1" x14ac:dyDescent="0.25">
      <c r="F58"/>
      <c r="G58"/>
      <c r="H58"/>
      <c r="I58"/>
      <c r="J58"/>
    </row>
    <row r="59" spans="1:10" ht="17.25" customHeight="1" x14ac:dyDescent="0.25">
      <c r="A59" s="59"/>
      <c r="F59"/>
      <c r="G59"/>
      <c r="H59"/>
      <c r="I59"/>
      <c r="J59"/>
    </row>
    <row r="60" spans="1:10" ht="17.25" customHeight="1" x14ac:dyDescent="0.25">
      <c r="A60" s="52"/>
      <c r="F60"/>
      <c r="G60"/>
      <c r="H60"/>
      <c r="I60"/>
      <c r="J60"/>
    </row>
    <row r="61" spans="1:10" ht="17.25" customHeight="1" x14ac:dyDescent="0.25">
      <c r="A61" s="54"/>
      <c r="F61"/>
      <c r="G61"/>
      <c r="H61"/>
      <c r="I61"/>
      <c r="J61"/>
    </row>
    <row r="62" spans="1:10" ht="17.25" customHeight="1" x14ac:dyDescent="0.25">
      <c r="A62" s="54"/>
      <c r="F62"/>
      <c r="G62"/>
      <c r="H62"/>
      <c r="I62"/>
      <c r="J62"/>
    </row>
    <row r="63" spans="1:10" ht="17.25" customHeight="1" x14ac:dyDescent="0.25">
      <c r="F63"/>
      <c r="G63"/>
      <c r="H63"/>
      <c r="I63"/>
      <c r="J63"/>
    </row>
    <row r="64" spans="1:10" ht="17.25" customHeight="1" x14ac:dyDescent="0.25">
      <c r="F64"/>
      <c r="G64"/>
      <c r="H64"/>
      <c r="I64"/>
      <c r="J64"/>
    </row>
    <row r="65" spans="6:10" s="52" customFormat="1" ht="17.25" customHeight="1" x14ac:dyDescent="0.25">
      <c r="F65"/>
      <c r="G65"/>
      <c r="H65"/>
      <c r="I65"/>
      <c r="J65"/>
    </row>
    <row r="66" spans="6:10" s="52" customFormat="1" ht="17.25" customHeight="1" x14ac:dyDescent="0.25">
      <c r="F66"/>
      <c r="G66"/>
      <c r="H66"/>
      <c r="I66"/>
      <c r="J66"/>
    </row>
    <row r="67" spans="6:10" s="52" customFormat="1" ht="17.25" customHeight="1" x14ac:dyDescent="0.25">
      <c r="F67"/>
      <c r="G67"/>
      <c r="H67"/>
      <c r="I67"/>
      <c r="J67"/>
    </row>
    <row r="68" spans="6:10" s="52" customFormat="1" ht="17.25" customHeight="1" x14ac:dyDescent="0.25">
      <c r="F68"/>
      <c r="G68"/>
      <c r="H68"/>
      <c r="I68"/>
      <c r="J68"/>
    </row>
    <row r="69" spans="6:10" s="52" customFormat="1" ht="17.25" customHeight="1" x14ac:dyDescent="0.25">
      <c r="F69"/>
      <c r="G69"/>
      <c r="H69"/>
      <c r="I69"/>
      <c r="J69"/>
    </row>
    <row r="70" spans="6:10" s="52" customFormat="1" ht="17.25" customHeight="1" x14ac:dyDescent="0.25">
      <c r="F70"/>
      <c r="G70"/>
      <c r="H70"/>
      <c r="I70"/>
      <c r="J70"/>
    </row>
    <row r="71" spans="6:10" s="52" customFormat="1" ht="17.25" customHeight="1" x14ac:dyDescent="0.25">
      <c r="F71"/>
      <c r="G71"/>
      <c r="H71"/>
      <c r="I71"/>
      <c r="J71"/>
    </row>
    <row r="72" spans="6:10" s="52" customFormat="1" ht="17.25" customHeight="1" x14ac:dyDescent="0.25">
      <c r="F72"/>
      <c r="G72"/>
      <c r="H72"/>
      <c r="I72"/>
      <c r="J72"/>
    </row>
  </sheetData>
  <mergeCells count="1">
    <mergeCell ref="H1:J3"/>
  </mergeCells>
  <pageMargins left="0.49" right="0.4" top="0.74803149606299213" bottom="0.74803149606299213" header="0.31496062992125984" footer="0.31496062992125984"/>
  <pageSetup paperSize="9" scale="81" orientation="portrait"/>
  <drawing r:id="rId1"/>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72"/>
  <sheetViews>
    <sheetView topLeftCell="A36" workbookViewId="0">
      <selection activeCell="K11" sqref="K11"/>
    </sheetView>
  </sheetViews>
  <sheetFormatPr defaultColWidth="12.625" defaultRowHeight="17.25" customHeight="1" x14ac:dyDescent="0.25"/>
  <cols>
    <col min="1" max="1" width="12.625" style="117" customWidth="1"/>
    <col min="2" max="5" width="12.625" style="54" customWidth="1"/>
    <col min="6" max="6" width="12.625" style="117" customWidth="1"/>
    <col min="7" max="10" width="12.625" style="54" customWidth="1"/>
    <col min="11" max="11" width="12.625" style="52" customWidth="1"/>
    <col min="12" max="12" width="19.125" style="52" customWidth="1"/>
    <col min="13" max="13" width="29.375" style="52" customWidth="1"/>
    <col min="14" max="16384" width="12.625" style="52"/>
  </cols>
  <sheetData>
    <row r="1" spans="1:20" ht="17.25" customHeight="1" x14ac:dyDescent="0.25">
      <c r="A1" s="50">
        <v>0</v>
      </c>
      <c r="B1" s="51" t="s">
        <v>0</v>
      </c>
      <c r="C1" s="52"/>
      <c r="D1" s="52"/>
      <c r="E1" s="53">
        <v>0</v>
      </c>
      <c r="F1" s="54" t="s">
        <v>1</v>
      </c>
      <c r="G1" s="52"/>
      <c r="H1" s="125" t="s">
        <v>201</v>
      </c>
      <c r="I1" s="126"/>
      <c r="J1" s="126"/>
    </row>
    <row r="2" spans="1:20" ht="17.25" customHeight="1" thickBot="1" x14ac:dyDescent="0.3">
      <c r="A2" s="55">
        <v>1.3899999999999999E-2</v>
      </c>
      <c r="B2" s="51" t="s">
        <v>2</v>
      </c>
      <c r="E2" s="56">
        <v>0</v>
      </c>
      <c r="F2" s="54" t="s">
        <v>3</v>
      </c>
      <c r="H2" s="126"/>
      <c r="I2" s="126"/>
      <c r="J2" s="126"/>
      <c r="K2" s="57"/>
      <c r="L2" s="58"/>
    </row>
    <row r="3" spans="1:20" ht="17.25" customHeight="1" thickBot="1" x14ac:dyDescent="0.3">
      <c r="A3" s="51"/>
      <c r="B3" s="59"/>
      <c r="C3" s="59"/>
      <c r="D3" s="59"/>
      <c r="E3" s="59"/>
      <c r="F3" s="51"/>
      <c r="G3" s="60"/>
      <c r="H3" s="126"/>
      <c r="I3" s="126"/>
      <c r="J3" s="126"/>
      <c r="K3" s="61" t="s">
        <v>202</v>
      </c>
      <c r="L3" s="62" t="s">
        <v>4</v>
      </c>
      <c r="M3" s="63" t="s">
        <v>141</v>
      </c>
      <c r="N3" s="64" t="s">
        <v>71</v>
      </c>
    </row>
    <row r="4" spans="1:20" ht="17.25" customHeight="1" x14ac:dyDescent="0.35">
      <c r="A4" s="65" t="s">
        <v>5</v>
      </c>
      <c r="B4" s="65" t="s">
        <v>6</v>
      </c>
      <c r="C4" s="65" t="s">
        <v>7</v>
      </c>
      <c r="D4" s="65" t="s">
        <v>8</v>
      </c>
      <c r="E4" s="65" t="s">
        <v>9</v>
      </c>
      <c r="F4" s="65" t="s">
        <v>10</v>
      </c>
      <c r="G4" s="65" t="s">
        <v>11</v>
      </c>
      <c r="H4" s="65" t="s">
        <v>12</v>
      </c>
      <c r="I4" s="65" t="s">
        <v>13</v>
      </c>
      <c r="J4"/>
      <c r="K4" s="66">
        <f>I35/A2</f>
        <v>2.8881613412526685</v>
      </c>
      <c r="L4" s="67" t="s">
        <v>178</v>
      </c>
      <c r="M4" s="52" t="s">
        <v>137</v>
      </c>
      <c r="N4" s="52" t="s">
        <v>171</v>
      </c>
      <c r="O4" s="68"/>
    </row>
    <row r="5" spans="1:20" ht="17.25" customHeight="1" x14ac:dyDescent="0.25">
      <c r="A5" s="69">
        <v>-0.25</v>
      </c>
      <c r="B5" s="70">
        <f t="shared" ref="B5:B26" si="0">-1/A5</f>
        <v>4</v>
      </c>
      <c r="C5" s="71">
        <v>4.9000000000000002E-2</v>
      </c>
      <c r="D5" s="72">
        <f t="shared" ref="D5:D25" si="1">C5-$A$1-$A$2</f>
        <v>3.5100000000000006E-2</v>
      </c>
      <c r="E5" s="59">
        <f>(D5/$I$35)</f>
        <v>0.8743209113864373</v>
      </c>
      <c r="F5" s="51">
        <f t="shared" ref="F5:F25" si="2">100*E5</f>
        <v>87.432091138643727</v>
      </c>
      <c r="G5" s="59">
        <f t="shared" ref="G5:G25" si="3">100-F5</f>
        <v>12.567908861356273</v>
      </c>
      <c r="H5" s="59">
        <f>-1/($B$35+$B$34*G5)</f>
        <v>-0.95720647108762935</v>
      </c>
      <c r="I5" s="59">
        <f t="shared" ref="I5:I25" si="4">A5-H5</f>
        <v>0.70720647108762935</v>
      </c>
      <c r="J5"/>
      <c r="K5" s="73">
        <f>-B35/B34</f>
        <v>48.433444835080913</v>
      </c>
      <c r="L5" s="74" t="s">
        <v>177</v>
      </c>
      <c r="M5" s="75" t="s">
        <v>138</v>
      </c>
      <c r="N5" s="52" t="s">
        <v>172</v>
      </c>
      <c r="O5" s="68"/>
    </row>
    <row r="6" spans="1:20" ht="17.25" customHeight="1" x14ac:dyDescent="0.35">
      <c r="A6" s="69">
        <v>-0.34</v>
      </c>
      <c r="B6" s="70">
        <f t="shared" si="0"/>
        <v>2.9411764705882351</v>
      </c>
      <c r="C6" s="71">
        <v>4.8599999999999997E-2</v>
      </c>
      <c r="D6" s="72">
        <f t="shared" si="1"/>
        <v>3.4699999999999995E-2</v>
      </c>
      <c r="E6" s="59">
        <f>(D6/$I$35)</f>
        <v>0.86435714031650612</v>
      </c>
      <c r="F6" s="51">
        <f t="shared" si="2"/>
        <v>86.435714031650619</v>
      </c>
      <c r="G6" s="59">
        <f t="shared" si="3"/>
        <v>13.564285968349381</v>
      </c>
      <c r="H6" s="59">
        <f>-1/($B$35+$B$34*G6)</f>
        <v>-0.98455839598213357</v>
      </c>
      <c r="I6" s="59">
        <f t="shared" si="4"/>
        <v>0.64455839598213349</v>
      </c>
      <c r="J6"/>
      <c r="K6" s="73">
        <f>(K5/100)*I35</f>
        <v>1.9443820816496045E-2</v>
      </c>
      <c r="L6" s="74" t="s">
        <v>179</v>
      </c>
      <c r="M6" s="75" t="s">
        <v>139</v>
      </c>
      <c r="N6" s="52" t="s">
        <v>173</v>
      </c>
      <c r="O6" s="68"/>
    </row>
    <row r="7" spans="1:20" ht="17.25" customHeight="1" x14ac:dyDescent="0.25">
      <c r="A7" s="69">
        <v>-0.41</v>
      </c>
      <c r="B7" s="70">
        <f t="shared" si="0"/>
        <v>2.4390243902439024</v>
      </c>
      <c r="C7" s="71">
        <v>4.8500000000000001E-2</v>
      </c>
      <c r="D7" s="72">
        <f t="shared" si="1"/>
        <v>3.4600000000000006E-2</v>
      </c>
      <c r="E7" s="59">
        <f>(D7/$I$35)</f>
        <v>0.86186619754902372</v>
      </c>
      <c r="F7" s="51">
        <f t="shared" si="2"/>
        <v>86.186619754902367</v>
      </c>
      <c r="G7" s="59">
        <f t="shared" si="3"/>
        <v>13.813380245097633</v>
      </c>
      <c r="H7" s="59">
        <f>-1/($B$35+$B$34*G7)</f>
        <v>-0.99164237645611986</v>
      </c>
      <c r="I7" s="59">
        <f t="shared" si="4"/>
        <v>0.58164237645611983</v>
      </c>
      <c r="J7"/>
      <c r="K7" s="73">
        <f>-1/B35</f>
        <v>-0.70882265839181524</v>
      </c>
      <c r="L7" s="74" t="s">
        <v>135</v>
      </c>
      <c r="M7" s="76" t="s">
        <v>138</v>
      </c>
      <c r="N7" s="52" t="s">
        <v>170</v>
      </c>
      <c r="O7" s="68"/>
    </row>
    <row r="8" spans="1:20" ht="17.25" customHeight="1" x14ac:dyDescent="0.35">
      <c r="A8" s="69">
        <v>-0.59</v>
      </c>
      <c r="B8" s="70">
        <f t="shared" si="0"/>
        <v>1.6949152542372883</v>
      </c>
      <c r="C8" s="71">
        <v>4.8399999999999999E-2</v>
      </c>
      <c r="D8" s="72">
        <f t="shared" si="1"/>
        <v>3.4500000000000003E-2</v>
      </c>
      <c r="E8" s="59">
        <f>(D8/$I$35)</f>
        <v>0.85937525478154086</v>
      </c>
      <c r="F8" s="51">
        <f t="shared" si="2"/>
        <v>85.937525478154086</v>
      </c>
      <c r="G8" s="59">
        <f t="shared" si="3"/>
        <v>14.062474521845914</v>
      </c>
      <c r="H8" s="59">
        <f>-1/($B$35+$B$34*G8)</f>
        <v>-0.99882903538093848</v>
      </c>
      <c r="I8" s="59">
        <f t="shared" si="4"/>
        <v>0.40882903538093851</v>
      </c>
      <c r="J8"/>
      <c r="K8" s="77">
        <f>A11</f>
        <v>-0.97</v>
      </c>
      <c r="L8" s="78" t="s">
        <v>14</v>
      </c>
      <c r="M8" s="52" t="s">
        <v>140</v>
      </c>
      <c r="N8" s="52" t="s">
        <v>15</v>
      </c>
      <c r="O8" s="59"/>
    </row>
    <row r="9" spans="1:20" ht="17.25" customHeight="1" thickBot="1" x14ac:dyDescent="0.4">
      <c r="A9" s="82">
        <v>-0.76</v>
      </c>
      <c r="B9" s="70">
        <f t="shared" si="0"/>
        <v>1.3157894736842106</v>
      </c>
      <c r="C9" s="124">
        <v>4.82E-2</v>
      </c>
      <c r="D9" s="72">
        <f t="shared" si="1"/>
        <v>3.4299999999999997E-2</v>
      </c>
      <c r="E9" s="59">
        <f t="shared" ref="E9:E25" si="5">(D9/$I$35)</f>
        <v>0.85439336924657527</v>
      </c>
      <c r="F9" s="51">
        <f t="shared" si="2"/>
        <v>85.439336924657525</v>
      </c>
      <c r="G9" s="59">
        <f t="shared" si="3"/>
        <v>14.560663075342475</v>
      </c>
      <c r="H9" s="59">
        <f t="shared" ref="H9:H25" si="6">-1/($B$35+$B$34*G9)</f>
        <v>-1.0135194495269138</v>
      </c>
      <c r="I9" s="59">
        <f t="shared" si="4"/>
        <v>0.25351944952691374</v>
      </c>
      <c r="J9"/>
      <c r="K9" s="80">
        <f>F11</f>
        <v>84.941148371161006</v>
      </c>
      <c r="L9" s="81" t="s">
        <v>16</v>
      </c>
      <c r="M9" s="52" t="s">
        <v>140</v>
      </c>
      <c r="N9" s="52" t="s">
        <v>174</v>
      </c>
      <c r="O9" s="68"/>
    </row>
    <row r="10" spans="1:20" ht="17.25" customHeight="1" thickBot="1" x14ac:dyDescent="0.3">
      <c r="A10" s="133">
        <v>-0.84</v>
      </c>
      <c r="B10" s="134">
        <f t="shared" si="0"/>
        <v>1.1904761904761905</v>
      </c>
      <c r="C10" s="135">
        <v>4.8099999999999997E-2</v>
      </c>
      <c r="D10" s="136">
        <f t="shared" si="1"/>
        <v>3.4199999999999994E-2</v>
      </c>
      <c r="E10" s="106">
        <f t="shared" si="5"/>
        <v>0.85190242647909253</v>
      </c>
      <c r="F10" s="108">
        <f t="shared" si="2"/>
        <v>85.190242647909258</v>
      </c>
      <c r="G10" s="106">
        <f t="shared" si="3"/>
        <v>14.809757352090742</v>
      </c>
      <c r="H10" s="106">
        <f t="shared" si="6"/>
        <v>-1.021027903035409</v>
      </c>
      <c r="I10" s="106">
        <f t="shared" si="4"/>
        <v>0.18102790303540905</v>
      </c>
      <c r="J10"/>
      <c r="K10" s="83">
        <f>STDEV(I5:I11)/STDEV(E5:E11)</f>
        <v>29.305128352634952</v>
      </c>
      <c r="L10" s="84" t="s">
        <v>17</v>
      </c>
      <c r="M10" s="52" t="s">
        <v>151</v>
      </c>
      <c r="N10" s="52" t="s">
        <v>142</v>
      </c>
      <c r="O10" s="68"/>
    </row>
    <row r="11" spans="1:20" ht="17.25" customHeight="1" x14ac:dyDescent="0.35">
      <c r="A11" s="82">
        <v>-0.97</v>
      </c>
      <c r="B11" s="70">
        <f t="shared" si="0"/>
        <v>1.0309278350515465</v>
      </c>
      <c r="C11" s="71">
        <v>4.8000000000000001E-2</v>
      </c>
      <c r="D11" s="72">
        <f t="shared" si="1"/>
        <v>3.4100000000000005E-2</v>
      </c>
      <c r="E11" s="59">
        <f t="shared" si="5"/>
        <v>0.84941148371161002</v>
      </c>
      <c r="F11" s="51">
        <f t="shared" si="2"/>
        <v>84.941148371161006</v>
      </c>
      <c r="G11" s="59">
        <f t="shared" si="3"/>
        <v>15.058851628838994</v>
      </c>
      <c r="H11" s="59">
        <f t="shared" si="6"/>
        <v>-1.0286484365794351</v>
      </c>
      <c r="I11" s="59">
        <f t="shared" si="4"/>
        <v>5.8648436579435081E-2</v>
      </c>
      <c r="J11"/>
      <c r="K11" s="77">
        <f>STDEV(E5:E11)/STDEV(A5:A11)</f>
        <v>3.1200524239757919E-2</v>
      </c>
      <c r="L11" s="78" t="s">
        <v>128</v>
      </c>
      <c r="M11" s="52" t="s">
        <v>151</v>
      </c>
      <c r="N11" s="52" t="s">
        <v>143</v>
      </c>
    </row>
    <row r="12" spans="1:20" ht="17.25" customHeight="1" thickBot="1" x14ac:dyDescent="0.4">
      <c r="A12" s="82">
        <v>-1.1100000000000001</v>
      </c>
      <c r="B12" s="70">
        <f t="shared" si="0"/>
        <v>0.9009009009009008</v>
      </c>
      <c r="C12" s="124">
        <v>4.7800000000000002E-2</v>
      </c>
      <c r="D12" s="72">
        <f t="shared" si="1"/>
        <v>3.39E-2</v>
      </c>
      <c r="E12" s="59">
        <f t="shared" si="5"/>
        <v>0.84442959817664442</v>
      </c>
      <c r="F12" s="51">
        <f t="shared" si="2"/>
        <v>84.442959817664445</v>
      </c>
      <c r="G12" s="59">
        <f t="shared" si="3"/>
        <v>15.557040182335555</v>
      </c>
      <c r="H12" s="59">
        <f t="shared" si="6"/>
        <v>-1.0442359341202654</v>
      </c>
      <c r="I12" s="59">
        <f t="shared" si="4"/>
        <v>-6.5764065879734712E-2</v>
      </c>
      <c r="J12"/>
      <c r="K12" s="80">
        <f>STDEV(E11:E19)/STDEV(A11:A19)</f>
        <v>0.17448261203024637</v>
      </c>
      <c r="L12" s="78" t="s">
        <v>18</v>
      </c>
      <c r="M12" s="52" t="s">
        <v>151</v>
      </c>
      <c r="N12" s="52" t="s">
        <v>19</v>
      </c>
      <c r="O12" s="68"/>
    </row>
    <row r="13" spans="1:20" ht="17.25" customHeight="1" x14ac:dyDescent="0.35">
      <c r="A13" s="82">
        <v>-1.1399999999999999</v>
      </c>
      <c r="B13" s="70">
        <f t="shared" si="0"/>
        <v>0.87719298245614041</v>
      </c>
      <c r="C13" s="124">
        <v>4.7699999999999999E-2</v>
      </c>
      <c r="D13" s="72">
        <f t="shared" si="1"/>
        <v>3.3799999999999997E-2</v>
      </c>
      <c r="E13" s="59">
        <f t="shared" si="5"/>
        <v>0.84193865540916168</v>
      </c>
      <c r="F13" s="51">
        <f t="shared" si="2"/>
        <v>84.193865540916164</v>
      </c>
      <c r="G13" s="59">
        <f t="shared" si="3"/>
        <v>15.806134459083836</v>
      </c>
      <c r="H13" s="59">
        <f t="shared" si="6"/>
        <v>-1.0522081877864951</v>
      </c>
      <c r="I13" s="59">
        <f t="shared" si="4"/>
        <v>-8.779181221350485E-2</v>
      </c>
      <c r="J13"/>
      <c r="K13" s="85" t="e">
        <f>K11*I35/18/(E1/10000)</f>
        <v>#DIV/0!</v>
      </c>
      <c r="L13" s="86" t="s">
        <v>20</v>
      </c>
      <c r="M13" s="52" t="s">
        <v>149</v>
      </c>
      <c r="N13" s="52" t="s">
        <v>148</v>
      </c>
      <c r="O13" s="68"/>
      <c r="P13" s="68"/>
      <c r="Q13" s="68"/>
      <c r="R13" s="68"/>
      <c r="S13" s="68"/>
      <c r="T13" s="68"/>
    </row>
    <row r="14" spans="1:20" ht="17.25" customHeight="1" thickBot="1" x14ac:dyDescent="0.4">
      <c r="A14" s="82">
        <v>-1.17</v>
      </c>
      <c r="B14" s="70">
        <f>-1/A14</f>
        <v>0.85470085470085477</v>
      </c>
      <c r="C14" s="71">
        <v>4.7E-2</v>
      </c>
      <c r="D14" s="72">
        <f>C14-$A$1-$A$2</f>
        <v>3.3100000000000004E-2</v>
      </c>
      <c r="E14" s="59">
        <f>(D14/$I$35)</f>
        <v>0.82450205603678273</v>
      </c>
      <c r="F14" s="51">
        <f>100*E14</f>
        <v>82.45020560367827</v>
      </c>
      <c r="G14" s="59">
        <f>100-F14</f>
        <v>17.54979439632173</v>
      </c>
      <c r="H14" s="59">
        <f>-1/($B$35+$B$34*G14)</f>
        <v>-1.1116148070368683</v>
      </c>
      <c r="I14" s="59">
        <f>A14-H14</f>
        <v>-5.8385192963131605E-2</v>
      </c>
      <c r="J14"/>
      <c r="K14" s="87">
        <f>K11*K4/18*1000</f>
        <v>5.0062304408936456</v>
      </c>
      <c r="L14" s="81" t="s">
        <v>21</v>
      </c>
      <c r="M14" s="52" t="s">
        <v>150</v>
      </c>
      <c r="N14" s="52" t="s">
        <v>148</v>
      </c>
    </row>
    <row r="15" spans="1:20" ht="17.25" customHeight="1" x14ac:dyDescent="0.35">
      <c r="A15" s="79">
        <v>-1.18</v>
      </c>
      <c r="B15" s="70">
        <f>-1/A15</f>
        <v>0.84745762711864414</v>
      </c>
      <c r="C15" s="71">
        <v>4.6399999999999997E-2</v>
      </c>
      <c r="D15" s="72">
        <f>C15-$A$1-$A$2</f>
        <v>3.2500000000000001E-2</v>
      </c>
      <c r="E15" s="59">
        <f>(D15/$I$35)</f>
        <v>0.80955639943188629</v>
      </c>
      <c r="F15" s="51">
        <f>100*E15</f>
        <v>80.955639943188629</v>
      </c>
      <c r="G15" s="59">
        <f>100-F15</f>
        <v>19.044360056811371</v>
      </c>
      <c r="H15" s="59">
        <f>-1/($B$35+$B$34*G15)</f>
        <v>-1.1681453635623156</v>
      </c>
      <c r="I15" s="59">
        <f>A15-H15</f>
        <v>-1.1854636437684363E-2</v>
      </c>
      <c r="J15"/>
      <c r="K15" s="85" t="e">
        <f>(100-K9)/100*K4/18/E1*10000</f>
        <v>#DIV/0!</v>
      </c>
      <c r="L15" s="86" t="s">
        <v>22</v>
      </c>
      <c r="M15" s="52" t="s">
        <v>149</v>
      </c>
      <c r="N15" s="52" t="s">
        <v>145</v>
      </c>
    </row>
    <row r="16" spans="1:20" ht="17.25" customHeight="1" x14ac:dyDescent="0.35">
      <c r="A16" s="69">
        <v>-1.18</v>
      </c>
      <c r="B16" s="70">
        <f>-1/A16</f>
        <v>0.84745762711864414</v>
      </c>
      <c r="C16" s="71">
        <v>4.5900000000000003E-2</v>
      </c>
      <c r="D16" s="72">
        <f>C16-$A$1-$A$2</f>
        <v>3.2000000000000001E-2</v>
      </c>
      <c r="E16" s="59">
        <f>(D16/$I$35)</f>
        <v>0.7971016855944727</v>
      </c>
      <c r="F16" s="51">
        <f>100*E16</f>
        <v>79.710168559447268</v>
      </c>
      <c r="G16" s="59">
        <f>100-F16</f>
        <v>20.289831440552732</v>
      </c>
      <c r="H16" s="59">
        <f>-1/($B$35+$B$34*G16)</f>
        <v>-1.2198406310452707</v>
      </c>
      <c r="I16" s="59">
        <f>A16-H16</f>
        <v>3.9840631045270802E-2</v>
      </c>
      <c r="J16"/>
      <c r="K16" s="88">
        <f>K4*(1-K9/100)/18*1000</f>
        <v>24.162440621151429</v>
      </c>
      <c r="L16" s="78" t="s">
        <v>24</v>
      </c>
      <c r="M16" s="52" t="s">
        <v>150</v>
      </c>
      <c r="N16" s="52" t="s">
        <v>146</v>
      </c>
    </row>
    <row r="17" spans="1:14" ht="18.75" x14ac:dyDescent="0.35">
      <c r="A17" s="69">
        <v>-1.2</v>
      </c>
      <c r="B17" s="70">
        <f>-1/A17</f>
        <v>0.83333333333333337</v>
      </c>
      <c r="C17" s="124">
        <v>4.4200000000000003E-2</v>
      </c>
      <c r="D17" s="72">
        <f>C17-$A$1-$A$2</f>
        <v>3.0300000000000004E-2</v>
      </c>
      <c r="E17" s="59">
        <f>(D17/$I$35)</f>
        <v>0.75475565854726645</v>
      </c>
      <c r="F17" s="51">
        <f>100*E17</f>
        <v>75.475565854726639</v>
      </c>
      <c r="G17" s="59">
        <f>100-F17</f>
        <v>24.524434145273361</v>
      </c>
      <c r="H17" s="59">
        <f>-1/($B$35+$B$34*G17)</f>
        <v>-1.4358905756694744</v>
      </c>
      <c r="I17" s="59">
        <f>A17-H17</f>
        <v>0.23589057566947447</v>
      </c>
      <c r="J17"/>
      <c r="K17" s="85" t="e">
        <f>((I34*-0.01*E2+I35)-(K9/100*I35))/E1/18*10000</f>
        <v>#DIV/0!</v>
      </c>
      <c r="L17" s="86" t="s">
        <v>25</v>
      </c>
      <c r="M17" s="52" t="s">
        <v>149</v>
      </c>
      <c r="N17" s="52" t="s">
        <v>144</v>
      </c>
    </row>
    <row r="18" spans="1:14" ht="19.5" thickBot="1" x14ac:dyDescent="0.4">
      <c r="A18" s="69">
        <v>-1.57</v>
      </c>
      <c r="B18" s="70">
        <f>-1/A18</f>
        <v>0.63694267515923564</v>
      </c>
      <c r="C18" s="124">
        <v>4.3200000000000002E-2</v>
      </c>
      <c r="D18" s="72">
        <f>C18-$A$1-$A$2</f>
        <v>2.9300000000000003E-2</v>
      </c>
      <c r="E18" s="59">
        <f>(D18/$I$35)</f>
        <v>0.72984623087243916</v>
      </c>
      <c r="F18" s="51">
        <f>100*E18</f>
        <v>72.984623087243918</v>
      </c>
      <c r="G18" s="59">
        <f>100-F18</f>
        <v>27.015376912756082</v>
      </c>
      <c r="H18" s="59">
        <f>-1/($B$35+$B$34*G18)</f>
        <v>-1.6028860888657108</v>
      </c>
      <c r="I18" s="59">
        <f>A18-H18</f>
        <v>3.2886088865710761E-2</v>
      </c>
      <c r="J18"/>
      <c r="K18" s="87">
        <f>((I34*-0.01*E2+I35)-(K9/100*I35))/A2/18*1000</f>
        <v>24.162440621151422</v>
      </c>
      <c r="L18" s="81" t="s">
        <v>27</v>
      </c>
      <c r="M18" s="52" t="s">
        <v>150</v>
      </c>
      <c r="N18" s="52" t="s">
        <v>147</v>
      </c>
    </row>
    <row r="19" spans="1:14" ht="18.75" thickBot="1" x14ac:dyDescent="0.4">
      <c r="A19" s="69">
        <v>-1.95</v>
      </c>
      <c r="B19" s="70">
        <f>-1/A19</f>
        <v>0.51282051282051289</v>
      </c>
      <c r="C19" s="124">
        <v>4.24E-2</v>
      </c>
      <c r="D19" s="72">
        <f>C19-$A$1-$A$2</f>
        <v>2.8500000000000001E-2</v>
      </c>
      <c r="E19" s="59">
        <f>(D19/$I$35)</f>
        <v>0.70991868873257724</v>
      </c>
      <c r="F19" s="51">
        <f>100*E19</f>
        <v>70.991868873257729</v>
      </c>
      <c r="G19" s="59">
        <f>100-F19</f>
        <v>29.008131126742271</v>
      </c>
      <c r="H19" s="59">
        <f>-1/($B$35+$B$34*G19)</f>
        <v>-1.7673188520161887</v>
      </c>
      <c r="I19" s="59">
        <f>A19-H19</f>
        <v>-0.1826811479838113</v>
      </c>
      <c r="J19"/>
      <c r="K19" s="95">
        <f>-(K6*K7)/(8.314462*294.26)</f>
        <v>5.633182463861497E-6</v>
      </c>
      <c r="L19" s="84" t="s">
        <v>28</v>
      </c>
      <c r="M19" s="52" t="s">
        <v>140</v>
      </c>
      <c r="N19" s="96" t="s">
        <v>160</v>
      </c>
    </row>
    <row r="20" spans="1:14" ht="15.75" x14ac:dyDescent="0.25">
      <c r="J20"/>
      <c r="K20"/>
      <c r="L20"/>
      <c r="M20"/>
      <c r="N20"/>
    </row>
    <row r="21" spans="1:14" ht="16.5" thickBot="1" x14ac:dyDescent="0.3">
      <c r="A21" s="89"/>
      <c r="B21" s="90"/>
      <c r="C21" s="91"/>
      <c r="D21" s="92"/>
      <c r="E21" s="93"/>
      <c r="F21" s="94"/>
      <c r="G21" s="93"/>
      <c r="H21" s="93"/>
      <c r="I21" s="93"/>
      <c r="J21"/>
      <c r="K21"/>
      <c r="L21"/>
      <c r="M21"/>
      <c r="N21"/>
    </row>
    <row r="22" spans="1:14" ht="16.5" thickTop="1" x14ac:dyDescent="0.25">
      <c r="A22" s="69"/>
      <c r="B22" s="70"/>
      <c r="C22" s="71"/>
      <c r="D22" s="72"/>
      <c r="E22" s="59"/>
      <c r="F22" s="51"/>
      <c r="G22" s="59"/>
      <c r="H22" s="59"/>
      <c r="I22" s="59"/>
      <c r="J22"/>
      <c r="M22" s="54"/>
      <c r="N22" s="97"/>
    </row>
    <row r="23" spans="1:14" ht="15.75" x14ac:dyDescent="0.25">
      <c r="A23" s="69"/>
      <c r="B23" s="70"/>
      <c r="C23" s="71"/>
      <c r="D23" s="72"/>
      <c r="E23" s="59"/>
      <c r="F23" s="51"/>
      <c r="G23" s="59"/>
      <c r="H23" s="59"/>
      <c r="I23" s="59"/>
      <c r="J23"/>
      <c r="K23" s="98"/>
      <c r="M23" s="54"/>
      <c r="N23" s="97"/>
    </row>
    <row r="24" spans="1:14" ht="15.75" x14ac:dyDescent="0.25">
      <c r="A24" s="69"/>
      <c r="B24" s="70"/>
      <c r="C24" s="71"/>
      <c r="D24" s="72"/>
      <c r="E24" s="59"/>
      <c r="F24" s="51"/>
      <c r="G24" s="59"/>
      <c r="H24" s="59"/>
      <c r="I24" s="59"/>
      <c r="J24"/>
      <c r="K24" s="99"/>
      <c r="L24"/>
      <c r="M24" s="54"/>
      <c r="N24" s="97"/>
    </row>
    <row r="25" spans="1:14" ht="15.75" x14ac:dyDescent="0.25">
      <c r="A25" s="69"/>
      <c r="B25" s="70"/>
      <c r="C25" s="71"/>
      <c r="D25" s="72"/>
      <c r="E25" s="59"/>
      <c r="F25" s="51"/>
      <c r="G25" s="59"/>
      <c r="H25" s="59"/>
      <c r="I25" s="59"/>
      <c r="J25"/>
      <c r="K25" s="98"/>
      <c r="M25" s="54"/>
      <c r="N25" s="97"/>
    </row>
    <row r="26" spans="1:14" ht="15" x14ac:dyDescent="0.25">
      <c r="A26" s="69"/>
      <c r="B26" s="70"/>
      <c r="C26" s="55"/>
      <c r="D26" s="72"/>
      <c r="E26" s="59"/>
      <c r="F26" s="51"/>
      <c r="G26" s="59"/>
      <c r="H26" s="59"/>
      <c r="I26" s="59"/>
      <c r="J26" s="59"/>
      <c r="K26" s="98"/>
      <c r="M26" s="54"/>
      <c r="N26" s="97"/>
    </row>
    <row r="27" spans="1:14" ht="15" x14ac:dyDescent="0.25">
      <c r="A27" s="69"/>
      <c r="B27" s="70"/>
      <c r="C27" s="50"/>
      <c r="D27" s="72"/>
      <c r="E27" s="59"/>
      <c r="F27" s="51"/>
      <c r="G27" s="59"/>
      <c r="H27" s="59"/>
      <c r="I27" s="59"/>
      <c r="J27" s="59"/>
      <c r="K27" s="98"/>
      <c r="M27" s="54"/>
      <c r="N27" s="97"/>
    </row>
    <row r="28" spans="1:14" ht="15" x14ac:dyDescent="0.25">
      <c r="A28" s="69"/>
      <c r="B28" s="70"/>
      <c r="C28" s="50"/>
      <c r="D28" s="72"/>
      <c r="E28" s="59"/>
      <c r="F28" s="51"/>
      <c r="G28" s="59"/>
      <c r="H28" s="59"/>
      <c r="I28" s="59"/>
      <c r="J28" s="59"/>
      <c r="K28" s="98"/>
      <c r="M28" s="54"/>
      <c r="N28" s="97"/>
    </row>
    <row r="29" spans="1:14" ht="15" x14ac:dyDescent="0.25">
      <c r="A29" s="69"/>
      <c r="B29" s="70"/>
      <c r="C29" s="50"/>
      <c r="D29" s="72"/>
      <c r="E29" s="59"/>
      <c r="F29" s="51"/>
      <c r="G29" s="59"/>
      <c r="H29" s="59"/>
      <c r="I29" s="59"/>
      <c r="J29" s="59"/>
      <c r="K29" s="98"/>
      <c r="L29" s="100"/>
      <c r="M29" s="54"/>
      <c r="N29" s="97"/>
    </row>
    <row r="30" spans="1:14" ht="15" x14ac:dyDescent="0.25">
      <c r="A30" s="69"/>
      <c r="B30" s="70"/>
      <c r="C30" s="50"/>
      <c r="D30" s="72"/>
      <c r="E30" s="59"/>
      <c r="F30" s="51"/>
      <c r="H30" s="59"/>
      <c r="I30" s="59"/>
      <c r="J30" s="59"/>
      <c r="K30" s="98"/>
      <c r="L30" s="101"/>
      <c r="M30" s="54"/>
      <c r="N30" s="97"/>
    </row>
    <row r="31" spans="1:14" ht="15" x14ac:dyDescent="0.25">
      <c r="A31" s="52"/>
      <c r="B31" s="52"/>
      <c r="C31" s="52"/>
      <c r="D31" s="52"/>
      <c r="E31" s="52"/>
      <c r="F31" s="52"/>
      <c r="H31" s="52"/>
      <c r="I31" s="52"/>
      <c r="J31" s="52"/>
      <c r="K31" s="98"/>
      <c r="M31" s="54"/>
      <c r="N31" s="102"/>
    </row>
    <row r="32" spans="1:14" ht="18" x14ac:dyDescent="0.35">
      <c r="A32" s="103" t="s">
        <v>29</v>
      </c>
      <c r="C32" s="104"/>
      <c r="E32" s="52"/>
      <c r="F32" s="52"/>
      <c r="H32" s="105" t="s">
        <v>30</v>
      </c>
      <c r="K32" s="98"/>
      <c r="M32" s="54"/>
      <c r="N32" s="102"/>
    </row>
    <row r="33" spans="1:18" ht="18" thickBot="1" x14ac:dyDescent="0.3">
      <c r="A33" s="106" t="s">
        <v>31</v>
      </c>
      <c r="B33" s="106"/>
      <c r="C33" s="107"/>
      <c r="D33" s="58"/>
      <c r="E33" s="58"/>
      <c r="F33" s="108"/>
      <c r="H33" s="108" t="s">
        <v>32</v>
      </c>
      <c r="I33" s="109"/>
      <c r="J33" s="109"/>
      <c r="K33" s="98"/>
      <c r="M33" s="54"/>
    </row>
    <row r="34" spans="1:18" ht="15" x14ac:dyDescent="0.25">
      <c r="A34" s="110" t="s">
        <v>126</v>
      </c>
      <c r="B34" s="111">
        <f>-STDEV(B11:B19)/STDEV(G11:G19)</f>
        <v>-2.912842809675192E-2</v>
      </c>
      <c r="C34" s="112"/>
      <c r="D34" s="59"/>
      <c r="E34" s="52" t="s">
        <v>34</v>
      </c>
      <c r="F34" s="113">
        <f>-B35/B34</f>
        <v>48.433444835080913</v>
      </c>
      <c r="H34" s="51" t="s">
        <v>33</v>
      </c>
      <c r="I34" s="114">
        <f>STDEV(D13:D19)/STDEV(A13:A19)</f>
        <v>6.551448189977071E-3</v>
      </c>
      <c r="J34" s="115"/>
      <c r="K34" s="54"/>
      <c r="M34" s="54"/>
    </row>
    <row r="35" spans="1:18" ht="18" x14ac:dyDescent="0.35">
      <c r="A35" s="110" t="s">
        <v>127</v>
      </c>
      <c r="B35" s="111">
        <f>AVERAGE(B11:B19)-B34*AVERAGE(G11:G19)</f>
        <v>1.4107901153566551</v>
      </c>
      <c r="C35" s="116" t="s">
        <v>35</v>
      </c>
      <c r="D35" s="52"/>
      <c r="E35" s="52"/>
      <c r="H35" s="51" t="s">
        <v>36</v>
      </c>
      <c r="I35" s="118">
        <f>AVERAGE(D13:D19)-I34*AVERAGE(A13:A19)</f>
        <v>4.0145442643412091E-2</v>
      </c>
      <c r="J35" s="119" t="s">
        <v>37</v>
      </c>
      <c r="K35" s="54"/>
      <c r="L35" s="54"/>
      <c r="M35" s="54"/>
    </row>
    <row r="36" spans="1:18" ht="15" x14ac:dyDescent="0.25">
      <c r="K36" s="120"/>
      <c r="L36" s="59"/>
      <c r="M36" s="51"/>
      <c r="N36" s="68"/>
      <c r="P36" s="117"/>
      <c r="Q36" s="121"/>
      <c r="R36" s="121"/>
    </row>
    <row r="37" spans="1:18" ht="15" x14ac:dyDescent="0.25">
      <c r="K37" s="122"/>
      <c r="L37" s="59"/>
      <c r="M37" s="117"/>
      <c r="Q37" s="121"/>
      <c r="R37" s="121"/>
    </row>
    <row r="38" spans="1:18" ht="15" x14ac:dyDescent="0.25">
      <c r="K38" s="54"/>
      <c r="L38" s="54"/>
      <c r="M38" s="117"/>
      <c r="Q38" s="121"/>
      <c r="R38" s="121"/>
    </row>
    <row r="39" spans="1:18" ht="15" x14ac:dyDescent="0.25">
      <c r="Q39" s="121"/>
      <c r="R39" s="121"/>
    </row>
    <row r="40" spans="1:18" ht="15" x14ac:dyDescent="0.25">
      <c r="Q40" s="121"/>
      <c r="R40" s="121"/>
    </row>
    <row r="41" spans="1:18" ht="15" x14ac:dyDescent="0.25">
      <c r="Q41" s="121"/>
      <c r="R41" s="121"/>
    </row>
    <row r="42" spans="1:18" ht="15" x14ac:dyDescent="0.25">
      <c r="Q42" s="121"/>
      <c r="R42" s="121"/>
    </row>
    <row r="47" spans="1:18" ht="15" x14ac:dyDescent="0.25">
      <c r="Q47" s="54"/>
      <c r="R47" s="54"/>
    </row>
    <row r="52" spans="1:10" ht="15" x14ac:dyDescent="0.25">
      <c r="A52" s="117" t="s">
        <v>38</v>
      </c>
    </row>
    <row r="53" spans="1:10" ht="15" x14ac:dyDescent="0.25">
      <c r="A53" s="117" t="s">
        <v>39</v>
      </c>
    </row>
    <row r="56" spans="1:10" ht="15" x14ac:dyDescent="0.25">
      <c r="H56" s="123"/>
    </row>
    <row r="57" spans="1:10" ht="15.75" x14ac:dyDescent="0.25">
      <c r="F57"/>
      <c r="G57"/>
      <c r="H57"/>
      <c r="I57"/>
      <c r="J57"/>
    </row>
    <row r="58" spans="1:10" ht="15.75" x14ac:dyDescent="0.25">
      <c r="F58"/>
      <c r="G58"/>
      <c r="H58"/>
      <c r="I58"/>
      <c r="J58"/>
    </row>
    <row r="59" spans="1:10" ht="15.75" x14ac:dyDescent="0.25">
      <c r="A59" s="59"/>
      <c r="F59"/>
      <c r="G59"/>
      <c r="H59"/>
      <c r="I59"/>
      <c r="J59"/>
    </row>
    <row r="60" spans="1:10" ht="15.75" x14ac:dyDescent="0.25">
      <c r="A60" s="52"/>
      <c r="F60"/>
      <c r="G60"/>
      <c r="H60"/>
      <c r="I60"/>
      <c r="J60"/>
    </row>
    <row r="61" spans="1:10" ht="15.75" x14ac:dyDescent="0.25">
      <c r="A61" s="54"/>
      <c r="F61"/>
      <c r="G61"/>
      <c r="H61"/>
      <c r="I61"/>
      <c r="J61"/>
    </row>
    <row r="62" spans="1:10" ht="15.75" x14ac:dyDescent="0.25">
      <c r="A62" s="54"/>
      <c r="F62"/>
      <c r="G62"/>
      <c r="H62"/>
      <c r="I62"/>
      <c r="J62"/>
    </row>
    <row r="63" spans="1:10" ht="15.75" x14ac:dyDescent="0.25">
      <c r="F63"/>
      <c r="G63"/>
      <c r="H63"/>
      <c r="I63"/>
      <c r="J63"/>
    </row>
    <row r="64" spans="1:10" ht="15.75" x14ac:dyDescent="0.25">
      <c r="F64"/>
      <c r="G64"/>
      <c r="H64"/>
      <c r="I64"/>
      <c r="J64"/>
    </row>
    <row r="65" spans="6:10" s="52" customFormat="1" ht="15.75" x14ac:dyDescent="0.25">
      <c r="F65"/>
      <c r="G65"/>
      <c r="H65"/>
      <c r="I65"/>
      <c r="J65"/>
    </row>
    <row r="66" spans="6:10" s="52" customFormat="1" ht="15.75" x14ac:dyDescent="0.25">
      <c r="F66"/>
      <c r="G66"/>
      <c r="H66"/>
      <c r="I66"/>
      <c r="J66"/>
    </row>
    <row r="67" spans="6:10" s="52" customFormat="1" ht="15.75" x14ac:dyDescent="0.25">
      <c r="F67"/>
      <c r="G67"/>
      <c r="H67"/>
      <c r="I67"/>
      <c r="J67"/>
    </row>
    <row r="68" spans="6:10" s="52" customFormat="1" ht="15.75" x14ac:dyDescent="0.25">
      <c r="F68"/>
      <c r="G68"/>
      <c r="H68"/>
      <c r="I68"/>
      <c r="J68"/>
    </row>
    <row r="69" spans="6:10" s="52" customFormat="1" ht="15.75" x14ac:dyDescent="0.25">
      <c r="F69"/>
      <c r="G69"/>
      <c r="H69"/>
      <c r="I69"/>
      <c r="J69"/>
    </row>
    <row r="70" spans="6:10" s="52" customFormat="1" ht="15.75" x14ac:dyDescent="0.25">
      <c r="F70"/>
      <c r="G70"/>
      <c r="H70"/>
      <c r="I70"/>
      <c r="J70"/>
    </row>
    <row r="71" spans="6:10" s="52" customFormat="1" ht="15.75" x14ac:dyDescent="0.25">
      <c r="F71"/>
      <c r="G71"/>
      <c r="H71"/>
      <c r="I71"/>
      <c r="J71"/>
    </row>
    <row r="72" spans="6:10" s="52" customFormat="1" ht="15.75" x14ac:dyDescent="0.25">
      <c r="F72"/>
      <c r="G72"/>
      <c r="H72"/>
      <c r="I72"/>
      <c r="J72"/>
    </row>
  </sheetData>
  <mergeCells count="1">
    <mergeCell ref="H1:J3"/>
  </mergeCells>
  <pageMargins left="0.511811024" right="0.511811024" top="0.78740157499999996" bottom="0.78740157499999996" header="0.31496062000000002" footer="0.31496062000000002"/>
  <pageSetup paperSize="9" orientation="portrait" horizontalDpi="0" verticalDpi="0"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72"/>
  <sheetViews>
    <sheetView topLeftCell="A36" workbookViewId="0">
      <selection activeCell="K13" sqref="K13"/>
    </sheetView>
  </sheetViews>
  <sheetFormatPr defaultColWidth="12.625" defaultRowHeight="17.25" customHeight="1" x14ac:dyDescent="0.25"/>
  <cols>
    <col min="1" max="1" width="12.625" style="117" customWidth="1"/>
    <col min="2" max="5" width="12.625" style="54" customWidth="1"/>
    <col min="6" max="6" width="12.625" style="117" customWidth="1"/>
    <col min="7" max="10" width="12.625" style="54" customWidth="1"/>
    <col min="11" max="11" width="12.625" style="52" customWidth="1"/>
    <col min="12" max="12" width="19.125" style="52" customWidth="1"/>
    <col min="13" max="13" width="29.375" style="52" customWidth="1"/>
    <col min="14" max="16384" width="12.625" style="52"/>
  </cols>
  <sheetData>
    <row r="1" spans="1:20" ht="17.25" customHeight="1" x14ac:dyDescent="0.25">
      <c r="A1" s="50">
        <v>0</v>
      </c>
      <c r="B1" s="51" t="s">
        <v>0</v>
      </c>
      <c r="C1" s="52"/>
      <c r="D1" s="52"/>
      <c r="E1" s="53">
        <v>0</v>
      </c>
      <c r="F1" s="54" t="s">
        <v>1</v>
      </c>
      <c r="G1" s="52"/>
      <c r="H1" s="125" t="s">
        <v>201</v>
      </c>
      <c r="I1" s="126"/>
      <c r="J1" s="126"/>
    </row>
    <row r="2" spans="1:20" ht="17.25" customHeight="1" thickBot="1" x14ac:dyDescent="0.3">
      <c r="A2" s="55">
        <v>2.1999999999999999E-2</v>
      </c>
      <c r="B2" s="51" t="s">
        <v>2</v>
      </c>
      <c r="E2" s="56">
        <v>0</v>
      </c>
      <c r="F2" s="54" t="s">
        <v>3</v>
      </c>
      <c r="H2" s="126"/>
      <c r="I2" s="126"/>
      <c r="J2" s="126"/>
      <c r="K2" s="57"/>
      <c r="L2" s="58"/>
    </row>
    <row r="3" spans="1:20" ht="17.25" customHeight="1" thickBot="1" x14ac:dyDescent="0.3">
      <c r="A3" s="51"/>
      <c r="B3" s="59"/>
      <c r="C3" s="59"/>
      <c r="D3" s="59"/>
      <c r="E3" s="59"/>
      <c r="F3" s="51"/>
      <c r="G3" s="60"/>
      <c r="H3" s="126"/>
      <c r="I3" s="126"/>
      <c r="J3" s="126"/>
      <c r="K3" s="61" t="s">
        <v>202</v>
      </c>
      <c r="L3" s="62" t="s">
        <v>4</v>
      </c>
      <c r="M3" s="63" t="s">
        <v>141</v>
      </c>
      <c r="N3" s="64" t="s">
        <v>71</v>
      </c>
    </row>
    <row r="4" spans="1:20" ht="17.25" customHeight="1" x14ac:dyDescent="0.35">
      <c r="A4" s="65" t="s">
        <v>5</v>
      </c>
      <c r="B4" s="65" t="s">
        <v>6</v>
      </c>
      <c r="C4" s="65" t="s">
        <v>7</v>
      </c>
      <c r="D4" s="65" t="s">
        <v>8</v>
      </c>
      <c r="E4" s="65" t="s">
        <v>9</v>
      </c>
      <c r="F4" s="65" t="s">
        <v>10</v>
      </c>
      <c r="G4" s="65" t="s">
        <v>11</v>
      </c>
      <c r="H4" s="65" t="s">
        <v>12</v>
      </c>
      <c r="I4" s="65" t="s">
        <v>13</v>
      </c>
      <c r="J4"/>
      <c r="K4" s="66">
        <f>I35/A2</f>
        <v>2.8545162978739902</v>
      </c>
      <c r="L4" s="67" t="s">
        <v>178</v>
      </c>
      <c r="M4" s="52" t="s">
        <v>137</v>
      </c>
      <c r="N4" s="52" t="s">
        <v>171</v>
      </c>
      <c r="O4" s="68"/>
    </row>
    <row r="5" spans="1:20" ht="17.25" customHeight="1" x14ac:dyDescent="0.25">
      <c r="A5" s="69">
        <v>-0.23</v>
      </c>
      <c r="B5" s="70">
        <f t="shared" ref="B5:B26" si="0">-1/A5</f>
        <v>4.3478260869565215</v>
      </c>
      <c r="C5" s="71">
        <v>7.0900000000000005E-2</v>
      </c>
      <c r="D5" s="72">
        <f t="shared" ref="D5:D25" si="1">C5-$A$1-$A$2</f>
        <v>4.8900000000000006E-2</v>
      </c>
      <c r="E5" s="59">
        <f>(D5/$I$35)</f>
        <v>0.77867037381525339</v>
      </c>
      <c r="F5" s="51">
        <f t="shared" ref="F5:F25" si="2">100*E5</f>
        <v>77.867037381525336</v>
      </c>
      <c r="G5" s="59">
        <f t="shared" ref="G5:G25" si="3">100-F5</f>
        <v>22.132962618474664</v>
      </c>
      <c r="H5" s="59">
        <f>-1/($B$35+$B$34*G5)</f>
        <v>-1.0602076412678134</v>
      </c>
      <c r="I5" s="59">
        <f t="shared" ref="I5:I25" si="4">A5-H5</f>
        <v>0.83020764126781343</v>
      </c>
      <c r="J5"/>
      <c r="K5" s="73">
        <f>-B35/B34</f>
        <v>92.434624988039033</v>
      </c>
      <c r="L5" s="74" t="s">
        <v>177</v>
      </c>
      <c r="M5" s="75" t="s">
        <v>138</v>
      </c>
      <c r="N5" s="52" t="s">
        <v>172</v>
      </c>
      <c r="O5" s="68"/>
    </row>
    <row r="6" spans="1:20" ht="17.25" customHeight="1" x14ac:dyDescent="0.35">
      <c r="A6" s="69">
        <v>-0.33</v>
      </c>
      <c r="B6" s="70">
        <f t="shared" si="0"/>
        <v>3.0303030303030303</v>
      </c>
      <c r="C6" s="71">
        <v>7.0800000000000002E-2</v>
      </c>
      <c r="D6" s="72">
        <f t="shared" si="1"/>
        <v>4.8800000000000003E-2</v>
      </c>
      <c r="E6" s="59">
        <f>(D6/$I$35)</f>
        <v>0.77707800086266587</v>
      </c>
      <c r="F6" s="51">
        <f t="shared" si="2"/>
        <v>77.707800086266587</v>
      </c>
      <c r="G6" s="59">
        <f t="shared" si="3"/>
        <v>22.292199913733413</v>
      </c>
      <c r="H6" s="59">
        <f>-1/($B$35+$B$34*G6)</f>
        <v>-1.0626145240784561</v>
      </c>
      <c r="I6" s="59">
        <f t="shared" si="4"/>
        <v>0.73261452407845606</v>
      </c>
      <c r="J6"/>
      <c r="K6" s="73">
        <f>(K5/100)*I35</f>
        <v>5.804835157357012E-2</v>
      </c>
      <c r="L6" s="74" t="s">
        <v>179</v>
      </c>
      <c r="M6" s="75" t="s">
        <v>139</v>
      </c>
      <c r="N6" s="52" t="s">
        <v>173</v>
      </c>
      <c r="O6" s="68"/>
    </row>
    <row r="7" spans="1:20" ht="17.25" customHeight="1" x14ac:dyDescent="0.25">
      <c r="A7" s="69">
        <v>-0.48</v>
      </c>
      <c r="B7" s="70">
        <f t="shared" si="0"/>
        <v>2.0833333333333335</v>
      </c>
      <c r="C7" s="71">
        <v>7.0699999999999999E-2</v>
      </c>
      <c r="D7" s="72">
        <f t="shared" si="1"/>
        <v>4.87E-2</v>
      </c>
      <c r="E7" s="59">
        <f>(D7/$I$35)</f>
        <v>0.77548562791007836</v>
      </c>
      <c r="F7" s="51">
        <f t="shared" si="2"/>
        <v>77.548562791007839</v>
      </c>
      <c r="G7" s="59">
        <f t="shared" si="3"/>
        <v>22.451437208992161</v>
      </c>
      <c r="H7" s="59">
        <f>-1/($B$35+$B$34*G7)</f>
        <v>-1.0650323599628566</v>
      </c>
      <c r="I7" s="59">
        <f t="shared" si="4"/>
        <v>0.58503235996285663</v>
      </c>
      <c r="J7"/>
      <c r="K7" s="73">
        <f>-1/B35</f>
        <v>-0.80634675207138795</v>
      </c>
      <c r="L7" s="74" t="s">
        <v>135</v>
      </c>
      <c r="M7" s="76" t="s">
        <v>138</v>
      </c>
      <c r="N7" s="52" t="s">
        <v>170</v>
      </c>
      <c r="O7" s="68"/>
    </row>
    <row r="8" spans="1:20" ht="17.25" customHeight="1" x14ac:dyDescent="0.35">
      <c r="A8" s="69">
        <v>-0.56000000000000005</v>
      </c>
      <c r="B8" s="70">
        <f t="shared" si="0"/>
        <v>1.7857142857142856</v>
      </c>
      <c r="C8" s="71">
        <v>7.0599999999999996E-2</v>
      </c>
      <c r="D8" s="72">
        <f t="shared" si="1"/>
        <v>4.8599999999999997E-2</v>
      </c>
      <c r="E8" s="59">
        <f>(D8/$I$35)</f>
        <v>0.77389325495749095</v>
      </c>
      <c r="F8" s="51">
        <f t="shared" si="2"/>
        <v>77.389325495749091</v>
      </c>
      <c r="G8" s="59">
        <f t="shared" si="3"/>
        <v>22.610674504250909</v>
      </c>
      <c r="H8" s="59">
        <f>-1/($B$35+$B$34*G8)</f>
        <v>-1.0674612238582459</v>
      </c>
      <c r="I8" s="59">
        <f t="shared" si="4"/>
        <v>0.50746122385824588</v>
      </c>
      <c r="J8"/>
      <c r="K8" s="77">
        <f>A16</f>
        <v>-1.1000000000000001</v>
      </c>
      <c r="L8" s="78" t="s">
        <v>14</v>
      </c>
      <c r="M8" s="52" t="s">
        <v>140</v>
      </c>
      <c r="N8" s="52" t="s">
        <v>15</v>
      </c>
      <c r="O8" s="59"/>
    </row>
    <row r="9" spans="1:20" ht="17.25" customHeight="1" thickBot="1" x14ac:dyDescent="0.4">
      <c r="A9" s="82">
        <v>-0.62</v>
      </c>
      <c r="B9" s="70">
        <f t="shared" si="0"/>
        <v>1.6129032258064517</v>
      </c>
      <c r="C9" s="124">
        <v>7.0400000000000004E-2</v>
      </c>
      <c r="D9" s="72">
        <f t="shared" si="1"/>
        <v>4.8400000000000006E-2</v>
      </c>
      <c r="E9" s="59">
        <f t="shared" ref="E9:E25" si="5">(D9/$I$35)</f>
        <v>0.77070850905231625</v>
      </c>
      <c r="F9" s="51">
        <f t="shared" si="2"/>
        <v>77.070850905231623</v>
      </c>
      <c r="G9" s="59">
        <f t="shared" si="3"/>
        <v>22.929149094768377</v>
      </c>
      <c r="H9" s="59">
        <f t="shared" ref="H9:H25" si="6">-1/($B$35+$B$34*G9)</f>
        <v>-1.0723523388645448</v>
      </c>
      <c r="I9" s="59">
        <f t="shared" si="4"/>
        <v>0.45235233886454485</v>
      </c>
      <c r="J9"/>
      <c r="K9" s="80">
        <f>F16</f>
        <v>75.160003362126687</v>
      </c>
      <c r="L9" s="81" t="s">
        <v>16</v>
      </c>
      <c r="M9" s="52" t="s">
        <v>140</v>
      </c>
      <c r="N9" s="52" t="s">
        <v>174</v>
      </c>
      <c r="O9" s="68"/>
    </row>
    <row r="10" spans="1:20" ht="17.25" customHeight="1" thickBot="1" x14ac:dyDescent="0.3">
      <c r="A10" s="82">
        <v>-0.74</v>
      </c>
      <c r="B10" s="70">
        <f t="shared" si="0"/>
        <v>1.3513513513513513</v>
      </c>
      <c r="C10" s="124">
        <v>7.0300000000000001E-2</v>
      </c>
      <c r="D10" s="72">
        <f t="shared" si="1"/>
        <v>4.8300000000000003E-2</v>
      </c>
      <c r="E10" s="59">
        <f t="shared" si="5"/>
        <v>0.76911613609972873</v>
      </c>
      <c r="F10" s="51">
        <f t="shared" si="2"/>
        <v>76.911613609972875</v>
      </c>
      <c r="G10" s="59">
        <f t="shared" si="3"/>
        <v>23.088386390027125</v>
      </c>
      <c r="H10" s="59">
        <f t="shared" si="6"/>
        <v>-1.0748147433072002</v>
      </c>
      <c r="I10" s="59">
        <f t="shared" si="4"/>
        <v>0.33481474330720018</v>
      </c>
      <c r="J10"/>
      <c r="K10" s="83">
        <f>STDEV(I5:I16)/STDEV(E5:E16)</f>
        <v>32.375321788244626</v>
      </c>
      <c r="L10" s="84" t="s">
        <v>17</v>
      </c>
      <c r="M10" s="52" t="s">
        <v>151</v>
      </c>
      <c r="N10" s="52" t="s">
        <v>142</v>
      </c>
      <c r="O10" s="68"/>
    </row>
    <row r="11" spans="1:20" ht="17.25" customHeight="1" x14ac:dyDescent="0.35">
      <c r="A11" s="82">
        <v>-0.8</v>
      </c>
      <c r="B11" s="70">
        <f t="shared" si="0"/>
        <v>1.25</v>
      </c>
      <c r="C11" s="71">
        <v>7.0199999999999999E-2</v>
      </c>
      <c r="D11" s="72">
        <f t="shared" si="1"/>
        <v>4.82E-2</v>
      </c>
      <c r="E11" s="59">
        <f t="shared" si="5"/>
        <v>0.76752376314714121</v>
      </c>
      <c r="F11" s="51">
        <f t="shared" si="2"/>
        <v>76.752376314714127</v>
      </c>
      <c r="G11" s="59">
        <f t="shared" si="3"/>
        <v>23.247623685285873</v>
      </c>
      <c r="H11" s="59">
        <f t="shared" si="6"/>
        <v>-1.0772884824403581</v>
      </c>
      <c r="I11" s="59">
        <f t="shared" si="4"/>
        <v>0.27728848244035809</v>
      </c>
      <c r="J11"/>
      <c r="K11" s="77">
        <f>STDEV(E5:E16)/STDEV(A5:A16)</f>
        <v>2.9522048239056676E-2</v>
      </c>
      <c r="L11" s="78" t="s">
        <v>128</v>
      </c>
      <c r="M11" s="52" t="s">
        <v>151</v>
      </c>
      <c r="N11" s="52" t="s">
        <v>143</v>
      </c>
    </row>
    <row r="12" spans="1:20" ht="17.25" customHeight="1" thickBot="1" x14ac:dyDescent="0.4">
      <c r="A12" s="82">
        <v>-0.86</v>
      </c>
      <c r="B12" s="70">
        <f t="shared" si="0"/>
        <v>1.1627906976744187</v>
      </c>
      <c r="C12" s="124">
        <v>7.0099999999999996E-2</v>
      </c>
      <c r="D12" s="72">
        <f t="shared" si="1"/>
        <v>4.8099999999999997E-2</v>
      </c>
      <c r="E12" s="59">
        <f t="shared" si="5"/>
        <v>0.76593139019455381</v>
      </c>
      <c r="F12" s="51">
        <f t="shared" si="2"/>
        <v>76.593139019455379</v>
      </c>
      <c r="G12" s="59">
        <f t="shared" si="3"/>
        <v>23.406860980544621</v>
      </c>
      <c r="H12" s="59">
        <f t="shared" si="6"/>
        <v>-1.0797736347066054</v>
      </c>
      <c r="I12" s="59">
        <f t="shared" si="4"/>
        <v>0.21977363470660538</v>
      </c>
      <c r="J12"/>
      <c r="K12" s="80">
        <f>STDEV(E16:E20)/STDEV(A16:A20)</f>
        <v>0.56383079528144531</v>
      </c>
      <c r="L12" s="78" t="s">
        <v>18</v>
      </c>
      <c r="M12" s="52" t="s">
        <v>151</v>
      </c>
      <c r="N12" s="52" t="s">
        <v>19</v>
      </c>
      <c r="O12" s="68"/>
    </row>
    <row r="13" spans="1:20" ht="17.25" customHeight="1" x14ac:dyDescent="0.35">
      <c r="A13" s="82">
        <v>-0.9</v>
      </c>
      <c r="B13" s="70">
        <f t="shared" si="0"/>
        <v>1.1111111111111112</v>
      </c>
      <c r="C13" s="124">
        <v>6.9900000000000004E-2</v>
      </c>
      <c r="D13" s="72">
        <f t="shared" si="1"/>
        <v>4.7900000000000005E-2</v>
      </c>
      <c r="E13" s="59">
        <f t="shared" si="5"/>
        <v>0.76274664428937899</v>
      </c>
      <c r="F13" s="51">
        <f t="shared" si="2"/>
        <v>76.274664428937896</v>
      </c>
      <c r="G13" s="59">
        <f t="shared" si="3"/>
        <v>23.725335571062104</v>
      </c>
      <c r="H13" s="59">
        <f t="shared" si="6"/>
        <v>-1.0847784960446094</v>
      </c>
      <c r="I13" s="59">
        <f t="shared" si="4"/>
        <v>0.18477849604460939</v>
      </c>
      <c r="J13"/>
      <c r="K13" s="85" t="e">
        <f>K11*I35/18/(E1/10000)</f>
        <v>#DIV/0!</v>
      </c>
      <c r="L13" s="86" t="s">
        <v>20</v>
      </c>
      <c r="M13" s="52" t="s">
        <v>149</v>
      </c>
      <c r="N13" s="52" t="s">
        <v>148</v>
      </c>
      <c r="O13" s="68"/>
      <c r="P13" s="68"/>
      <c r="Q13" s="68"/>
      <c r="R13" s="68"/>
      <c r="S13" s="68"/>
      <c r="T13" s="68"/>
    </row>
    <row r="14" spans="1:20" ht="17.25" customHeight="1" thickBot="1" x14ac:dyDescent="0.4">
      <c r="A14" s="82">
        <v>-0.98</v>
      </c>
      <c r="B14" s="70">
        <f t="shared" si="0"/>
        <v>1.0204081632653061</v>
      </c>
      <c r="C14" s="71">
        <v>6.9699999999999998E-2</v>
      </c>
      <c r="D14" s="72">
        <f t="shared" si="1"/>
        <v>4.7699999999999999E-2</v>
      </c>
      <c r="E14" s="59">
        <f t="shared" si="5"/>
        <v>0.75956189838420407</v>
      </c>
      <c r="F14" s="51">
        <f t="shared" si="2"/>
        <v>75.956189838420414</v>
      </c>
      <c r="G14" s="59">
        <f t="shared" si="3"/>
        <v>24.043810161579586</v>
      </c>
      <c r="H14" s="59">
        <f t="shared" si="6"/>
        <v>-1.089829969524003</v>
      </c>
      <c r="I14" s="59">
        <f t="shared" si="4"/>
        <v>0.10982996952400303</v>
      </c>
      <c r="J14"/>
      <c r="K14" s="87">
        <f>K11*K4/18*1000</f>
        <v>4.6817315469449676</v>
      </c>
      <c r="L14" s="81" t="s">
        <v>21</v>
      </c>
      <c r="M14" s="52" t="s">
        <v>150</v>
      </c>
      <c r="N14" s="52" t="s">
        <v>148</v>
      </c>
    </row>
    <row r="15" spans="1:20" ht="17.25" customHeight="1" x14ac:dyDescent="0.35">
      <c r="A15" s="127">
        <v>-1.07</v>
      </c>
      <c r="B15" s="128">
        <f t="shared" si="0"/>
        <v>0.93457943925233644</v>
      </c>
      <c r="C15" s="129">
        <v>6.9599999999999995E-2</v>
      </c>
      <c r="D15" s="130">
        <f t="shared" si="1"/>
        <v>4.7599999999999996E-2</v>
      </c>
      <c r="E15" s="131">
        <f t="shared" si="5"/>
        <v>0.75796952543161666</v>
      </c>
      <c r="F15" s="132">
        <f t="shared" si="2"/>
        <v>75.796952543161666</v>
      </c>
      <c r="G15" s="131">
        <f t="shared" si="3"/>
        <v>24.203047456838334</v>
      </c>
      <c r="H15" s="131">
        <f t="shared" si="6"/>
        <v>-1.0923733897836263</v>
      </c>
      <c r="I15" s="131">
        <f t="shared" si="4"/>
        <v>2.2373389783626241E-2</v>
      </c>
      <c r="J15"/>
      <c r="K15" s="85" t="e">
        <f>(100-K9)/100*K4/18/E1*10000</f>
        <v>#DIV/0!</v>
      </c>
      <c r="L15" s="86" t="s">
        <v>22</v>
      </c>
      <c r="M15" s="52" t="s">
        <v>149</v>
      </c>
      <c r="N15" s="52" t="s">
        <v>145</v>
      </c>
    </row>
    <row r="16" spans="1:20" ht="17.25" customHeight="1" x14ac:dyDescent="0.35">
      <c r="A16" s="79">
        <v>-1.1000000000000001</v>
      </c>
      <c r="B16" s="70">
        <f t="shared" si="0"/>
        <v>0.90909090909090906</v>
      </c>
      <c r="C16" s="71">
        <v>6.9199999999999998E-2</v>
      </c>
      <c r="D16" s="72">
        <f t="shared" si="1"/>
        <v>4.7199999999999999E-2</v>
      </c>
      <c r="E16" s="59">
        <f t="shared" si="5"/>
        <v>0.75160003362126693</v>
      </c>
      <c r="F16" s="51">
        <f t="shared" si="2"/>
        <v>75.160003362126687</v>
      </c>
      <c r="G16" s="59">
        <f t="shared" si="3"/>
        <v>24.839996637873313</v>
      </c>
      <c r="H16" s="59">
        <f t="shared" si="6"/>
        <v>-1.102666905007982</v>
      </c>
      <c r="I16" s="59">
        <f t="shared" si="4"/>
        <v>2.6669050079819456E-3</v>
      </c>
      <c r="J16"/>
      <c r="K16" s="88">
        <f>K4*(1-K9/100)/18*1000</f>
        <v>39.39231957885805</v>
      </c>
      <c r="L16" s="78" t="s">
        <v>24</v>
      </c>
      <c r="M16" s="52" t="s">
        <v>150</v>
      </c>
      <c r="N16" s="52" t="s">
        <v>146</v>
      </c>
    </row>
    <row r="17" spans="1:14" ht="18.75" x14ac:dyDescent="0.35">
      <c r="A17" s="69">
        <v>-1.1299999999999999</v>
      </c>
      <c r="B17" s="70">
        <f t="shared" si="0"/>
        <v>0.88495575221238942</v>
      </c>
      <c r="C17" s="71">
        <v>6.8500000000000005E-2</v>
      </c>
      <c r="D17" s="72">
        <f t="shared" si="1"/>
        <v>4.6500000000000007E-2</v>
      </c>
      <c r="E17" s="59">
        <f t="shared" si="5"/>
        <v>0.74045342295315508</v>
      </c>
      <c r="F17" s="51">
        <f t="shared" si="2"/>
        <v>74.045342295315507</v>
      </c>
      <c r="G17" s="59">
        <f t="shared" si="3"/>
        <v>25.954657704684493</v>
      </c>
      <c r="H17" s="59">
        <f t="shared" si="6"/>
        <v>-1.1211551792791596</v>
      </c>
      <c r="I17" s="59">
        <f t="shared" si="4"/>
        <v>-8.8448207208402518E-3</v>
      </c>
      <c r="J17"/>
      <c r="K17" s="85" t="e">
        <f>((I34*-0.01*E2+I35)-(K9/100*I35))/E1/18*10000</f>
        <v>#DIV/0!</v>
      </c>
      <c r="L17" s="86" t="s">
        <v>25</v>
      </c>
      <c r="M17" s="52" t="s">
        <v>149</v>
      </c>
      <c r="N17" s="52" t="s">
        <v>144</v>
      </c>
    </row>
    <row r="18" spans="1:14" ht="19.5" thickBot="1" x14ac:dyDescent="0.4">
      <c r="A18" s="69">
        <v>-1.1399999999999999</v>
      </c>
      <c r="B18" s="70">
        <f t="shared" si="0"/>
        <v>0.87719298245614041</v>
      </c>
      <c r="C18" s="124">
        <v>6.7699999999999996E-2</v>
      </c>
      <c r="D18" s="72">
        <f t="shared" si="1"/>
        <v>4.5699999999999998E-2</v>
      </c>
      <c r="E18" s="59">
        <f t="shared" si="5"/>
        <v>0.7277144393324555</v>
      </c>
      <c r="F18" s="51">
        <f t="shared" si="2"/>
        <v>72.77144393324555</v>
      </c>
      <c r="G18" s="59">
        <f t="shared" si="3"/>
        <v>27.22855606675445</v>
      </c>
      <c r="H18" s="59">
        <f t="shared" si="6"/>
        <v>-1.143058627380503</v>
      </c>
      <c r="I18" s="59">
        <f t="shared" si="4"/>
        <v>3.0586273805031094E-3</v>
      </c>
      <c r="J18"/>
      <c r="K18" s="87">
        <f>((I34*-0.01*E2+I35)-(K9/100*I35))/A2/18*1000</f>
        <v>39.39231957885805</v>
      </c>
      <c r="L18" s="81" t="s">
        <v>27</v>
      </c>
      <c r="M18" s="52" t="s">
        <v>150</v>
      </c>
      <c r="N18" s="52" t="s">
        <v>147</v>
      </c>
    </row>
    <row r="19" spans="1:14" ht="18.75" thickBot="1" x14ac:dyDescent="0.4">
      <c r="A19" s="69">
        <v>-1.17</v>
      </c>
      <c r="B19" s="70">
        <f t="shared" si="0"/>
        <v>0.85470085470085477</v>
      </c>
      <c r="C19" s="124">
        <v>6.6400000000000001E-2</v>
      </c>
      <c r="D19" s="72">
        <f t="shared" si="1"/>
        <v>4.4400000000000002E-2</v>
      </c>
      <c r="E19" s="59">
        <f t="shared" si="5"/>
        <v>0.70701359094881899</v>
      </c>
      <c r="F19" s="51">
        <f t="shared" si="2"/>
        <v>70.701359094881894</v>
      </c>
      <c r="G19" s="59">
        <f t="shared" si="3"/>
        <v>29.298640905118106</v>
      </c>
      <c r="H19" s="59">
        <f t="shared" si="6"/>
        <v>-1.1805369112509725</v>
      </c>
      <c r="I19" s="59">
        <f t="shared" si="4"/>
        <v>1.0536911250972558E-2</v>
      </c>
      <c r="J19"/>
      <c r="K19" s="95">
        <f>-(K6*K7)/(8.314462*294.26)</f>
        <v>1.9131382242674989E-5</v>
      </c>
      <c r="L19" s="84" t="s">
        <v>28</v>
      </c>
      <c r="M19" s="52" t="s">
        <v>140</v>
      </c>
      <c r="N19" s="96" t="s">
        <v>160</v>
      </c>
    </row>
    <row r="20" spans="1:14" ht="15.75" x14ac:dyDescent="0.25">
      <c r="A20" s="69">
        <v>-1.2</v>
      </c>
      <c r="B20" s="70">
        <f t="shared" si="0"/>
        <v>0.83333333333333337</v>
      </c>
      <c r="C20" s="124">
        <v>6.6000000000000003E-2</v>
      </c>
      <c r="D20" s="72">
        <f t="shared" si="1"/>
        <v>4.4000000000000004E-2</v>
      </c>
      <c r="E20" s="59">
        <f t="shared" si="5"/>
        <v>0.70064409913846926</v>
      </c>
      <c r="F20" s="51">
        <f t="shared" si="2"/>
        <v>70.06440991384693</v>
      </c>
      <c r="G20" s="59">
        <f t="shared" si="3"/>
        <v>29.93559008615307</v>
      </c>
      <c r="H20" s="59">
        <f t="shared" si="6"/>
        <v>-1.1925681693333299</v>
      </c>
      <c r="I20" s="59">
        <f t="shared" si="4"/>
        <v>-7.4318306666700806E-3</v>
      </c>
      <c r="J20"/>
      <c r="K20"/>
      <c r="L20"/>
      <c r="M20"/>
      <c r="N20"/>
    </row>
    <row r="21" spans="1:14" ht="15.75" x14ac:dyDescent="0.25">
      <c r="A21" s="69"/>
      <c r="B21" s="70"/>
      <c r="C21" s="124"/>
      <c r="D21" s="72"/>
      <c r="E21" s="59"/>
      <c r="F21" s="51"/>
      <c r="G21" s="59"/>
      <c r="H21" s="59"/>
      <c r="I21" s="59"/>
      <c r="J21"/>
      <c r="K21"/>
      <c r="L21"/>
      <c r="M21"/>
      <c r="N21"/>
    </row>
    <row r="22" spans="1:14" ht="15.75" x14ac:dyDescent="0.25">
      <c r="A22" s="69"/>
      <c r="B22" s="70"/>
      <c r="C22" s="124"/>
      <c r="D22" s="72"/>
      <c r="E22" s="59"/>
      <c r="F22" s="51"/>
      <c r="G22" s="59"/>
      <c r="H22" s="59"/>
      <c r="I22" s="59"/>
      <c r="J22"/>
      <c r="M22" s="54"/>
      <c r="N22" s="97"/>
    </row>
    <row r="23" spans="1:14" ht="15.75" x14ac:dyDescent="0.25">
      <c r="A23" s="69"/>
      <c r="B23" s="70"/>
      <c r="C23" s="71"/>
      <c r="D23" s="72"/>
      <c r="E23" s="59"/>
      <c r="F23" s="51"/>
      <c r="G23" s="59"/>
      <c r="H23" s="59"/>
      <c r="I23" s="59"/>
      <c r="J23"/>
      <c r="K23" s="98"/>
      <c r="M23" s="54"/>
      <c r="N23" s="97"/>
    </row>
    <row r="24" spans="1:14" ht="15.75" x14ac:dyDescent="0.25">
      <c r="A24" s="69"/>
      <c r="B24" s="70"/>
      <c r="C24" s="71"/>
      <c r="D24" s="72"/>
      <c r="E24" s="59"/>
      <c r="F24" s="51"/>
      <c r="G24" s="59"/>
      <c r="H24" s="59"/>
      <c r="I24" s="59"/>
      <c r="J24"/>
      <c r="K24" s="99"/>
      <c r="L24"/>
      <c r="M24" s="54"/>
      <c r="N24" s="97"/>
    </row>
    <row r="25" spans="1:14" ht="15.75" x14ac:dyDescent="0.25">
      <c r="A25" s="69"/>
      <c r="B25" s="70"/>
      <c r="C25" s="71"/>
      <c r="D25" s="72"/>
      <c r="E25" s="59"/>
      <c r="F25" s="51"/>
      <c r="G25" s="59"/>
      <c r="H25" s="59"/>
      <c r="I25" s="59"/>
      <c r="J25"/>
      <c r="K25" s="98"/>
      <c r="M25" s="54"/>
      <c r="N25" s="97"/>
    </row>
    <row r="26" spans="1:14" ht="15" x14ac:dyDescent="0.25">
      <c r="A26" s="69"/>
      <c r="B26" s="70"/>
      <c r="C26" s="55"/>
      <c r="D26" s="72"/>
      <c r="E26" s="59"/>
      <c r="F26" s="51"/>
      <c r="G26" s="59"/>
      <c r="H26" s="59"/>
      <c r="I26" s="59"/>
      <c r="J26" s="59"/>
      <c r="K26" s="98"/>
      <c r="M26" s="54"/>
      <c r="N26" s="97"/>
    </row>
    <row r="27" spans="1:14" ht="15" x14ac:dyDescent="0.25">
      <c r="A27" s="69"/>
      <c r="B27" s="70"/>
      <c r="C27" s="50"/>
      <c r="D27" s="72"/>
      <c r="E27" s="59"/>
      <c r="F27" s="51"/>
      <c r="G27" s="59"/>
      <c r="H27" s="59"/>
      <c r="I27" s="59"/>
      <c r="J27" s="59"/>
      <c r="K27" s="98"/>
      <c r="M27" s="54"/>
      <c r="N27" s="97"/>
    </row>
    <row r="28" spans="1:14" ht="15" x14ac:dyDescent="0.25">
      <c r="A28" s="69"/>
      <c r="B28" s="70"/>
      <c r="C28" s="50"/>
      <c r="D28" s="72"/>
      <c r="E28" s="59"/>
      <c r="F28" s="51"/>
      <c r="G28" s="59"/>
      <c r="H28" s="59"/>
      <c r="I28" s="59"/>
      <c r="J28" s="59"/>
      <c r="K28" s="98"/>
      <c r="M28" s="54"/>
      <c r="N28" s="97"/>
    </row>
    <row r="29" spans="1:14" ht="15" x14ac:dyDescent="0.25">
      <c r="A29" s="69"/>
      <c r="B29" s="70"/>
      <c r="C29" s="50"/>
      <c r="D29" s="72"/>
      <c r="E29" s="59"/>
      <c r="F29" s="51"/>
      <c r="G29" s="59"/>
      <c r="H29" s="59"/>
      <c r="I29" s="59"/>
      <c r="J29" s="59"/>
      <c r="K29" s="98"/>
      <c r="L29" s="100"/>
      <c r="M29" s="54"/>
      <c r="N29" s="97"/>
    </row>
    <row r="30" spans="1:14" ht="15" x14ac:dyDescent="0.25">
      <c r="A30" s="69"/>
      <c r="B30" s="70"/>
      <c r="C30" s="50"/>
      <c r="D30" s="72"/>
      <c r="E30" s="59"/>
      <c r="F30" s="51"/>
      <c r="H30" s="59"/>
      <c r="I30" s="59"/>
      <c r="J30" s="59"/>
      <c r="K30" s="98"/>
      <c r="L30" s="101"/>
      <c r="M30" s="54"/>
      <c r="N30" s="97"/>
    </row>
    <row r="31" spans="1:14" ht="15" x14ac:dyDescent="0.25">
      <c r="A31" s="52"/>
      <c r="B31" s="52"/>
      <c r="C31" s="52"/>
      <c r="D31" s="52"/>
      <c r="E31" s="52"/>
      <c r="F31" s="52"/>
      <c r="H31" s="52"/>
      <c r="I31" s="52"/>
      <c r="J31" s="52"/>
      <c r="K31" s="98"/>
      <c r="M31" s="54"/>
      <c r="N31" s="102"/>
    </row>
    <row r="32" spans="1:14" ht="18" x14ac:dyDescent="0.35">
      <c r="A32" s="103" t="s">
        <v>29</v>
      </c>
      <c r="C32" s="104"/>
      <c r="E32" s="52"/>
      <c r="F32" s="52"/>
      <c r="H32" s="105" t="s">
        <v>30</v>
      </c>
      <c r="K32" s="98"/>
      <c r="M32" s="54"/>
      <c r="N32" s="102"/>
    </row>
    <row r="33" spans="1:18" ht="18" thickBot="1" x14ac:dyDescent="0.3">
      <c r="A33" s="106" t="s">
        <v>31</v>
      </c>
      <c r="B33" s="106"/>
      <c r="C33" s="107"/>
      <c r="D33" s="58"/>
      <c r="E33" s="58"/>
      <c r="F33" s="108"/>
      <c r="H33" s="108" t="s">
        <v>32</v>
      </c>
      <c r="I33" s="109"/>
      <c r="J33" s="109"/>
      <c r="K33" s="98"/>
      <c r="M33" s="54"/>
    </row>
    <row r="34" spans="1:18" ht="15" x14ac:dyDescent="0.25">
      <c r="A34" s="110" t="s">
        <v>126</v>
      </c>
      <c r="B34" s="111">
        <f>-STDEV(B16:B20)/STDEV(G16:G20)</f>
        <v>-1.3416630998860882E-2</v>
      </c>
      <c r="C34" s="112"/>
      <c r="D34" s="59"/>
      <c r="E34" s="52" t="s">
        <v>34</v>
      </c>
      <c r="F34" s="113">
        <f>-B35/B34</f>
        <v>92.434624988039033</v>
      </c>
      <c r="H34" s="51" t="s">
        <v>33</v>
      </c>
      <c r="I34" s="114">
        <f>STDEV(D13:D20)/STDEV(A13:A20)</f>
        <v>1.5120238023684954E-2</v>
      </c>
      <c r="J34" s="115"/>
      <c r="K34" s="54"/>
      <c r="M34" s="54"/>
    </row>
    <row r="35" spans="1:18" ht="18" x14ac:dyDescent="0.35">
      <c r="A35" s="110" t="s">
        <v>127</v>
      </c>
      <c r="B35" s="111">
        <f>AVERAGE(B16:B20)-B34*AVERAGE(G16:G20)</f>
        <v>1.2401612549826051</v>
      </c>
      <c r="C35" s="116" t="s">
        <v>35</v>
      </c>
      <c r="D35" s="52"/>
      <c r="E35" s="52"/>
      <c r="H35" s="51" t="s">
        <v>36</v>
      </c>
      <c r="I35" s="118">
        <f>AVERAGE(D13:D20)-I34*AVERAGE(A13:A20)</f>
        <v>6.2799358553227783E-2</v>
      </c>
      <c r="J35" s="119" t="s">
        <v>37</v>
      </c>
      <c r="K35" s="54"/>
      <c r="L35" s="54"/>
      <c r="M35" s="54"/>
    </row>
    <row r="36" spans="1:18" ht="15" x14ac:dyDescent="0.25">
      <c r="K36" s="120"/>
      <c r="L36" s="59"/>
      <c r="M36" s="51"/>
      <c r="N36" s="68"/>
      <c r="P36" s="117"/>
      <c r="Q36" s="121"/>
      <c r="R36" s="121"/>
    </row>
    <row r="37" spans="1:18" ht="15" x14ac:dyDescent="0.25">
      <c r="K37" s="122"/>
      <c r="L37" s="59"/>
      <c r="M37" s="117"/>
      <c r="Q37" s="121"/>
      <c r="R37" s="121"/>
    </row>
    <row r="38" spans="1:18" ht="15" x14ac:dyDescent="0.25">
      <c r="K38" s="54"/>
      <c r="L38" s="54"/>
      <c r="M38" s="117"/>
      <c r="Q38" s="121"/>
      <c r="R38" s="121"/>
    </row>
    <row r="39" spans="1:18" ht="15" x14ac:dyDescent="0.25">
      <c r="Q39" s="121"/>
      <c r="R39" s="121"/>
    </row>
    <row r="40" spans="1:18" ht="15" x14ac:dyDescent="0.25">
      <c r="Q40" s="121"/>
      <c r="R40" s="121"/>
    </row>
    <row r="41" spans="1:18" ht="15" x14ac:dyDescent="0.25">
      <c r="Q41" s="121"/>
      <c r="R41" s="121"/>
    </row>
    <row r="42" spans="1:18" ht="15" x14ac:dyDescent="0.25">
      <c r="Q42" s="121"/>
      <c r="R42" s="121"/>
    </row>
    <row r="47" spans="1:18" ht="15" x14ac:dyDescent="0.25">
      <c r="Q47" s="54"/>
      <c r="R47" s="54"/>
    </row>
    <row r="52" spans="1:10" ht="15" x14ac:dyDescent="0.25">
      <c r="A52" s="117" t="s">
        <v>38</v>
      </c>
    </row>
    <row r="53" spans="1:10" ht="15" x14ac:dyDescent="0.25">
      <c r="A53" s="117" t="s">
        <v>39</v>
      </c>
    </row>
    <row r="56" spans="1:10" ht="15" x14ac:dyDescent="0.25">
      <c r="H56" s="123"/>
    </row>
    <row r="57" spans="1:10" ht="15.75" x14ac:dyDescent="0.25">
      <c r="F57"/>
      <c r="G57"/>
      <c r="H57"/>
      <c r="I57"/>
      <c r="J57"/>
    </row>
    <row r="58" spans="1:10" ht="15.75" x14ac:dyDescent="0.25">
      <c r="F58"/>
      <c r="G58"/>
      <c r="H58"/>
      <c r="I58"/>
      <c r="J58"/>
    </row>
    <row r="59" spans="1:10" ht="15.75" x14ac:dyDescent="0.25">
      <c r="A59" s="59"/>
      <c r="F59"/>
      <c r="G59"/>
      <c r="H59"/>
      <c r="I59"/>
      <c r="J59"/>
    </row>
    <row r="60" spans="1:10" ht="15.75" x14ac:dyDescent="0.25">
      <c r="A60" s="52"/>
      <c r="F60"/>
      <c r="G60"/>
      <c r="H60"/>
      <c r="I60"/>
      <c r="J60"/>
    </row>
    <row r="61" spans="1:10" ht="15.75" x14ac:dyDescent="0.25">
      <c r="A61" s="54"/>
      <c r="F61"/>
      <c r="G61"/>
      <c r="H61"/>
      <c r="I61"/>
      <c r="J61"/>
    </row>
    <row r="62" spans="1:10" ht="15.75" x14ac:dyDescent="0.25">
      <c r="A62" s="54"/>
      <c r="F62"/>
      <c r="G62"/>
      <c r="H62"/>
      <c r="I62"/>
      <c r="J62"/>
    </row>
    <row r="63" spans="1:10" ht="15.75" x14ac:dyDescent="0.25">
      <c r="F63"/>
      <c r="G63"/>
      <c r="H63"/>
      <c r="I63"/>
      <c r="J63"/>
    </row>
    <row r="64" spans="1:10" ht="15.75" x14ac:dyDescent="0.25">
      <c r="F64"/>
      <c r="G64"/>
      <c r="H64"/>
      <c r="I64"/>
      <c r="J64"/>
    </row>
    <row r="65" spans="6:10" s="52" customFormat="1" ht="15.75" x14ac:dyDescent="0.25">
      <c r="F65"/>
      <c r="G65"/>
      <c r="H65"/>
      <c r="I65"/>
      <c r="J65"/>
    </row>
    <row r="66" spans="6:10" s="52" customFormat="1" ht="15.75" x14ac:dyDescent="0.25">
      <c r="F66"/>
      <c r="G66"/>
      <c r="H66"/>
      <c r="I66"/>
      <c r="J66"/>
    </row>
    <row r="67" spans="6:10" s="52" customFormat="1" ht="15.75" x14ac:dyDescent="0.25">
      <c r="F67"/>
      <c r="G67"/>
      <c r="H67"/>
      <c r="I67"/>
      <c r="J67"/>
    </row>
    <row r="68" spans="6:10" s="52" customFormat="1" ht="15.75" x14ac:dyDescent="0.25">
      <c r="F68"/>
      <c r="G68"/>
      <c r="H68"/>
      <c r="I68"/>
      <c r="J68"/>
    </row>
    <row r="69" spans="6:10" s="52" customFormat="1" ht="15.75" x14ac:dyDescent="0.25">
      <c r="F69"/>
      <c r="G69"/>
      <c r="H69"/>
      <c r="I69"/>
      <c r="J69"/>
    </row>
    <row r="70" spans="6:10" s="52" customFormat="1" ht="15.75" x14ac:dyDescent="0.25">
      <c r="F70"/>
      <c r="G70"/>
      <c r="H70"/>
      <c r="I70"/>
      <c r="J70"/>
    </row>
    <row r="71" spans="6:10" s="52" customFormat="1" ht="15.75" x14ac:dyDescent="0.25">
      <c r="F71"/>
      <c r="G71"/>
      <c r="H71"/>
      <c r="I71"/>
      <c r="J71"/>
    </row>
    <row r="72" spans="6:10" s="52" customFormat="1" ht="15.75" x14ac:dyDescent="0.25">
      <c r="F72"/>
      <c r="G72"/>
      <c r="H72"/>
      <c r="I72"/>
      <c r="J72"/>
    </row>
  </sheetData>
  <mergeCells count="1">
    <mergeCell ref="H1:J3"/>
  </mergeCells>
  <pageMargins left="0.511811024" right="0.511811024" top="0.78740157499999996" bottom="0.78740157499999996" header="0.31496062000000002" footer="0.31496062000000002"/>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72"/>
  <sheetViews>
    <sheetView topLeftCell="A36" workbookViewId="0">
      <selection activeCell="E57" sqref="E57"/>
    </sheetView>
  </sheetViews>
  <sheetFormatPr defaultColWidth="12.625" defaultRowHeight="17.25" customHeight="1" x14ac:dyDescent="0.25"/>
  <cols>
    <col min="1" max="1" width="12.625" style="117" customWidth="1"/>
    <col min="2" max="5" width="12.625" style="54" customWidth="1"/>
    <col min="6" max="6" width="12.625" style="117" customWidth="1"/>
    <col min="7" max="10" width="12.625" style="54" customWidth="1"/>
    <col min="11" max="11" width="12.625" style="52" customWidth="1"/>
    <col min="12" max="12" width="19.125" style="52" customWidth="1"/>
    <col min="13" max="13" width="29.375" style="52" customWidth="1"/>
    <col min="14" max="16384" width="12.625" style="52"/>
  </cols>
  <sheetData>
    <row r="1" spans="1:20" ht="17.25" customHeight="1" x14ac:dyDescent="0.25">
      <c r="A1" s="50">
        <v>0</v>
      </c>
      <c r="B1" s="51" t="s">
        <v>0</v>
      </c>
      <c r="C1" s="52"/>
      <c r="D1" s="52"/>
      <c r="E1" s="53">
        <v>0</v>
      </c>
      <c r="F1" s="54" t="s">
        <v>1</v>
      </c>
      <c r="G1" s="52"/>
      <c r="H1" s="125" t="s">
        <v>201</v>
      </c>
      <c r="I1" s="126"/>
      <c r="J1" s="126"/>
    </row>
    <row r="2" spans="1:20" ht="17.25" customHeight="1" thickBot="1" x14ac:dyDescent="0.3">
      <c r="A2" s="55">
        <v>2.76E-2</v>
      </c>
      <c r="B2" s="51" t="s">
        <v>2</v>
      </c>
      <c r="E2" s="56">
        <v>0</v>
      </c>
      <c r="F2" s="54" t="s">
        <v>3</v>
      </c>
      <c r="H2" s="126"/>
      <c r="I2" s="126"/>
      <c r="J2" s="126"/>
      <c r="K2" s="57"/>
      <c r="L2" s="58"/>
    </row>
    <row r="3" spans="1:20" ht="17.25" customHeight="1" thickBot="1" x14ac:dyDescent="0.3">
      <c r="A3" s="51"/>
      <c r="B3" s="59"/>
      <c r="C3" s="59"/>
      <c r="D3" s="59"/>
      <c r="E3" s="59"/>
      <c r="F3" s="51"/>
      <c r="G3" s="60"/>
      <c r="H3" s="126"/>
      <c r="I3" s="126"/>
      <c r="J3" s="126"/>
      <c r="K3" s="61" t="s">
        <v>202</v>
      </c>
      <c r="L3" s="62" t="s">
        <v>4</v>
      </c>
      <c r="M3" s="63" t="s">
        <v>141</v>
      </c>
      <c r="N3" s="64" t="s">
        <v>71</v>
      </c>
    </row>
    <row r="4" spans="1:20" ht="17.25" customHeight="1" x14ac:dyDescent="0.35">
      <c r="A4" s="65" t="s">
        <v>5</v>
      </c>
      <c r="B4" s="65" t="s">
        <v>6</v>
      </c>
      <c r="C4" s="65" t="s">
        <v>7</v>
      </c>
      <c r="D4" s="65" t="s">
        <v>8</v>
      </c>
      <c r="E4" s="65" t="s">
        <v>9</v>
      </c>
      <c r="F4" s="65" t="s">
        <v>10</v>
      </c>
      <c r="G4" s="65" t="s">
        <v>11</v>
      </c>
      <c r="H4" s="65" t="s">
        <v>12</v>
      </c>
      <c r="I4" s="65" t="s">
        <v>13</v>
      </c>
      <c r="J4"/>
      <c r="K4" s="66">
        <f>I35/A2</f>
        <v>2.5785875640365279</v>
      </c>
      <c r="L4" s="67" t="s">
        <v>178</v>
      </c>
      <c r="M4" s="52" t="s">
        <v>137</v>
      </c>
      <c r="N4" s="52" t="s">
        <v>171</v>
      </c>
      <c r="O4" s="68"/>
    </row>
    <row r="5" spans="1:20" ht="17.25" customHeight="1" x14ac:dyDescent="0.25">
      <c r="A5" s="69">
        <v>-0.16</v>
      </c>
      <c r="B5" s="70">
        <f t="shared" ref="B5:B26" si="0">-1/A5</f>
        <v>6.25</v>
      </c>
      <c r="C5" s="71">
        <v>8.8099999999999998E-2</v>
      </c>
      <c r="D5" s="72">
        <f t="shared" ref="D5:D25" si="1">C5-$A$1-$A$2</f>
        <v>6.0499999999999998E-2</v>
      </c>
      <c r="E5" s="59">
        <f>(D5/$I$35)</f>
        <v>0.85008902396001562</v>
      </c>
      <c r="F5" s="51">
        <f t="shared" ref="F5:F25" si="2">100*E5</f>
        <v>85.00890239600156</v>
      </c>
      <c r="G5" s="59">
        <f t="shared" ref="G5:G25" si="3">100-F5</f>
        <v>14.99109760399844</v>
      </c>
      <c r="H5" s="59">
        <f>-1/($B$35+$B$34*G5)</f>
        <v>-0.66614500255909259</v>
      </c>
      <c r="I5" s="59">
        <f t="shared" ref="I5:I25" si="4">A5-H5</f>
        <v>0.50614500255909256</v>
      </c>
      <c r="J5"/>
      <c r="K5" s="73">
        <f>-B35/B34</f>
        <v>54.563422864230958</v>
      </c>
      <c r="L5" s="74" t="s">
        <v>177</v>
      </c>
      <c r="M5" s="75" t="s">
        <v>138</v>
      </c>
      <c r="N5" s="52" t="s">
        <v>172</v>
      </c>
      <c r="O5" s="68"/>
    </row>
    <row r="6" spans="1:20" ht="17.25" customHeight="1" x14ac:dyDescent="0.35">
      <c r="A6" s="69">
        <v>-0.2</v>
      </c>
      <c r="B6" s="70">
        <f t="shared" si="0"/>
        <v>5</v>
      </c>
      <c r="C6" s="71">
        <v>8.7900000000000006E-2</v>
      </c>
      <c r="D6" s="72">
        <f t="shared" si="1"/>
        <v>6.0300000000000006E-2</v>
      </c>
      <c r="E6" s="59">
        <f>(D6/$I$35)</f>
        <v>0.84727881231056124</v>
      </c>
      <c r="F6" s="51">
        <f t="shared" si="2"/>
        <v>84.727881231056131</v>
      </c>
      <c r="G6" s="59">
        <f t="shared" si="3"/>
        <v>15.272118768943869</v>
      </c>
      <c r="H6" s="59">
        <f>-1/($B$35+$B$34*G6)</f>
        <v>-0.67090943705553341</v>
      </c>
      <c r="I6" s="59">
        <f t="shared" si="4"/>
        <v>0.4709094370555334</v>
      </c>
      <c r="J6"/>
      <c r="K6" s="73">
        <f>(K5/100)*I35</f>
        <v>3.8832251567116352E-2</v>
      </c>
      <c r="L6" s="74" t="s">
        <v>179</v>
      </c>
      <c r="M6" s="75" t="s">
        <v>139</v>
      </c>
      <c r="N6" s="52" t="s">
        <v>173</v>
      </c>
      <c r="O6" s="68"/>
    </row>
    <row r="7" spans="1:20" ht="17.25" customHeight="1" x14ac:dyDescent="0.25">
      <c r="A7" s="69">
        <v>-0.26</v>
      </c>
      <c r="B7" s="70">
        <f t="shared" si="0"/>
        <v>3.8461538461538458</v>
      </c>
      <c r="C7" s="71">
        <v>8.7499999999999994E-2</v>
      </c>
      <c r="D7" s="72">
        <f t="shared" si="1"/>
        <v>5.9899999999999995E-2</v>
      </c>
      <c r="E7" s="59">
        <f>(D7/$I$35)</f>
        <v>0.8416583890116518</v>
      </c>
      <c r="F7" s="51">
        <f t="shared" si="2"/>
        <v>84.165838901165174</v>
      </c>
      <c r="G7" s="59">
        <f t="shared" si="3"/>
        <v>15.834161098834826</v>
      </c>
      <c r="H7" s="59">
        <f>-1/($B$35+$B$34*G7)</f>
        <v>-0.68064573168032372</v>
      </c>
      <c r="I7" s="59">
        <f t="shared" si="4"/>
        <v>0.42064573168032371</v>
      </c>
      <c r="J7"/>
      <c r="K7" s="73">
        <f>-1/B35</f>
        <v>-0.48312413935870813</v>
      </c>
      <c r="L7" s="74" t="s">
        <v>135</v>
      </c>
      <c r="M7" s="76" t="s">
        <v>138</v>
      </c>
      <c r="N7" s="52" t="s">
        <v>170</v>
      </c>
      <c r="O7" s="68"/>
    </row>
    <row r="8" spans="1:20" ht="17.25" customHeight="1" x14ac:dyDescent="0.35">
      <c r="A8" s="69">
        <v>-0.31</v>
      </c>
      <c r="B8" s="70">
        <f t="shared" si="0"/>
        <v>3.2258064516129035</v>
      </c>
      <c r="C8" s="71">
        <v>8.7300000000000003E-2</v>
      </c>
      <c r="D8" s="72">
        <f t="shared" si="1"/>
        <v>5.9700000000000003E-2</v>
      </c>
      <c r="E8" s="59">
        <f>(D8/$I$35)</f>
        <v>0.8388481773621973</v>
      </c>
      <c r="F8" s="51">
        <f t="shared" si="2"/>
        <v>83.88481773621973</v>
      </c>
      <c r="G8" s="59">
        <f t="shared" si="3"/>
        <v>16.11518226378027</v>
      </c>
      <c r="H8" s="59">
        <f>-1/($B$35+$B$34*G8)</f>
        <v>-0.68562062398865231</v>
      </c>
      <c r="I8" s="59">
        <f t="shared" si="4"/>
        <v>0.37562062398865231</v>
      </c>
      <c r="J8"/>
      <c r="K8" s="77">
        <f>A17</f>
        <v>-0.77</v>
      </c>
      <c r="L8" s="78" t="s">
        <v>14</v>
      </c>
      <c r="M8" s="52" t="s">
        <v>140</v>
      </c>
      <c r="N8" s="52" t="s">
        <v>15</v>
      </c>
      <c r="O8" s="59"/>
    </row>
    <row r="9" spans="1:20" ht="17.25" customHeight="1" thickBot="1" x14ac:dyDescent="0.4">
      <c r="A9" s="82">
        <v>-0.47</v>
      </c>
      <c r="B9" s="70">
        <f t="shared" si="0"/>
        <v>2.1276595744680851</v>
      </c>
      <c r="C9" s="124">
        <v>8.6699999999999999E-2</v>
      </c>
      <c r="D9" s="72">
        <f t="shared" si="1"/>
        <v>5.91E-2</v>
      </c>
      <c r="E9" s="59">
        <f t="shared" ref="E9:E25" si="5">(D9/$I$35)</f>
        <v>0.83041754241383348</v>
      </c>
      <c r="F9" s="51">
        <f t="shared" si="2"/>
        <v>83.041754241383344</v>
      </c>
      <c r="G9" s="59">
        <f t="shared" si="3"/>
        <v>16.958245758616656</v>
      </c>
      <c r="H9" s="59">
        <f t="shared" ref="H9:H25" si="6">-1/($B$35+$B$34*G9)</f>
        <v>-0.70099142566759143</v>
      </c>
      <c r="I9" s="59">
        <f t="shared" si="4"/>
        <v>0.23099142566759145</v>
      </c>
      <c r="J9"/>
      <c r="K9" s="80">
        <f>F17</f>
        <v>80.231542591928758</v>
      </c>
      <c r="L9" s="81" t="s">
        <v>16</v>
      </c>
      <c r="M9" s="52" t="s">
        <v>140</v>
      </c>
      <c r="N9" s="52" t="s">
        <v>174</v>
      </c>
      <c r="O9" s="68"/>
    </row>
    <row r="10" spans="1:20" ht="17.25" customHeight="1" thickBot="1" x14ac:dyDescent="0.3">
      <c r="A10" s="82">
        <v>-0.5</v>
      </c>
      <c r="B10" s="70">
        <f t="shared" si="0"/>
        <v>2</v>
      </c>
      <c r="C10" s="71">
        <v>8.6599999999999996E-2</v>
      </c>
      <c r="D10" s="72">
        <f t="shared" si="1"/>
        <v>5.8999999999999997E-2</v>
      </c>
      <c r="E10" s="59">
        <f t="shared" si="5"/>
        <v>0.82901243658910617</v>
      </c>
      <c r="F10" s="51">
        <f t="shared" si="2"/>
        <v>82.901243658910616</v>
      </c>
      <c r="G10" s="59">
        <f t="shared" si="3"/>
        <v>17.098756341089384</v>
      </c>
      <c r="H10" s="59">
        <f t="shared" si="6"/>
        <v>-0.70362048186026038</v>
      </c>
      <c r="I10" s="59">
        <f t="shared" si="4"/>
        <v>0.20362048186026038</v>
      </c>
      <c r="J10"/>
      <c r="K10" s="83">
        <f>STDEV(I5:I17)/STDEV(E5:E17)</f>
        <v>11.085030424932096</v>
      </c>
      <c r="L10" s="84" t="s">
        <v>17</v>
      </c>
      <c r="M10" s="52" t="s">
        <v>151</v>
      </c>
      <c r="N10" s="52" t="s">
        <v>142</v>
      </c>
      <c r="O10" s="68"/>
    </row>
    <row r="11" spans="1:20" ht="17.25" customHeight="1" x14ac:dyDescent="0.35">
      <c r="A11" s="82">
        <v>-0.55000000000000004</v>
      </c>
      <c r="B11" s="70">
        <f t="shared" si="0"/>
        <v>1.8181818181818181</v>
      </c>
      <c r="C11" s="71">
        <v>8.6400000000000005E-2</v>
      </c>
      <c r="D11" s="72">
        <f t="shared" si="1"/>
        <v>5.8800000000000005E-2</v>
      </c>
      <c r="E11" s="59">
        <f t="shared" si="5"/>
        <v>0.82620222493965167</v>
      </c>
      <c r="F11" s="51">
        <f t="shared" si="2"/>
        <v>82.620222493965173</v>
      </c>
      <c r="G11" s="59">
        <f t="shared" si="3"/>
        <v>17.379777506034827</v>
      </c>
      <c r="H11" s="59">
        <f t="shared" si="6"/>
        <v>-0.70893820274499486</v>
      </c>
      <c r="I11" s="59">
        <f t="shared" si="4"/>
        <v>0.15893820274499482</v>
      </c>
      <c r="J11"/>
      <c r="K11" s="77">
        <f>STDEV(E5:E17)/STDEV(A5:A17)</f>
        <v>7.7212453548366852E-2</v>
      </c>
      <c r="L11" s="78" t="s">
        <v>128</v>
      </c>
      <c r="M11" s="52" t="s">
        <v>151</v>
      </c>
      <c r="N11" s="52" t="s">
        <v>143</v>
      </c>
    </row>
    <row r="12" spans="1:20" ht="17.25" customHeight="1" thickBot="1" x14ac:dyDescent="0.4">
      <c r="A12" s="82">
        <v>-0.57999999999999996</v>
      </c>
      <c r="B12" s="70">
        <f t="shared" si="0"/>
        <v>1.7241379310344829</v>
      </c>
      <c r="C12" s="124">
        <v>8.6099999999999996E-2</v>
      </c>
      <c r="D12" s="72">
        <f t="shared" si="1"/>
        <v>5.8499999999999996E-2</v>
      </c>
      <c r="E12" s="59">
        <f t="shared" si="5"/>
        <v>0.82198690746546965</v>
      </c>
      <c r="F12" s="51">
        <f t="shared" si="2"/>
        <v>82.198690746546959</v>
      </c>
      <c r="G12" s="59">
        <f t="shared" si="3"/>
        <v>17.801309253453041</v>
      </c>
      <c r="H12" s="59">
        <f t="shared" si="6"/>
        <v>-0.71706722281654522</v>
      </c>
      <c r="I12" s="59">
        <f t="shared" si="4"/>
        <v>0.13706722281654526</v>
      </c>
      <c r="J12"/>
      <c r="K12" s="80">
        <f>STDEV(E17:E24)/STDEV(A17:A24)</f>
        <v>0.32109734037806376</v>
      </c>
      <c r="L12" s="78" t="s">
        <v>18</v>
      </c>
      <c r="M12" s="52" t="s">
        <v>151</v>
      </c>
      <c r="N12" s="52" t="s">
        <v>19</v>
      </c>
      <c r="O12" s="68"/>
    </row>
    <row r="13" spans="1:20" ht="17.25" customHeight="1" x14ac:dyDescent="0.35">
      <c r="A13" s="82">
        <v>-0.65</v>
      </c>
      <c r="B13" s="70">
        <f t="shared" si="0"/>
        <v>1.5384615384615383</v>
      </c>
      <c r="C13" s="124">
        <v>8.5800000000000001E-2</v>
      </c>
      <c r="D13" s="72">
        <f t="shared" si="1"/>
        <v>5.8200000000000002E-2</v>
      </c>
      <c r="E13" s="59">
        <f t="shared" si="5"/>
        <v>0.81777158999128785</v>
      </c>
      <c r="F13" s="51">
        <f t="shared" si="2"/>
        <v>81.777158999128787</v>
      </c>
      <c r="G13" s="59">
        <f t="shared" si="3"/>
        <v>18.222841000871213</v>
      </c>
      <c r="H13" s="59">
        <f t="shared" si="6"/>
        <v>-0.72538482765255663</v>
      </c>
      <c r="I13" s="59">
        <f t="shared" si="4"/>
        <v>7.5384827652556607E-2</v>
      </c>
      <c r="J13"/>
      <c r="K13" s="85" t="e">
        <f>K11*I35/18/(E1/10000)</f>
        <v>#DIV/0!</v>
      </c>
      <c r="L13" s="86" t="s">
        <v>20</v>
      </c>
      <c r="M13" s="52" t="s">
        <v>149</v>
      </c>
      <c r="N13" s="52" t="s">
        <v>148</v>
      </c>
      <c r="O13" s="68"/>
      <c r="P13" s="68"/>
      <c r="Q13" s="68"/>
      <c r="R13" s="68"/>
      <c r="S13" s="68"/>
      <c r="T13" s="68"/>
    </row>
    <row r="14" spans="1:20" ht="17.25" customHeight="1" thickBot="1" x14ac:dyDescent="0.4">
      <c r="A14" s="82">
        <v>-0.67</v>
      </c>
      <c r="B14" s="70">
        <f t="shared" si="0"/>
        <v>1.4925373134328357</v>
      </c>
      <c r="C14" s="71">
        <v>8.5500000000000007E-2</v>
      </c>
      <c r="D14" s="72">
        <f t="shared" si="1"/>
        <v>5.7900000000000007E-2</v>
      </c>
      <c r="E14" s="59">
        <f t="shared" si="5"/>
        <v>0.81355627251710605</v>
      </c>
      <c r="F14" s="51">
        <f t="shared" si="2"/>
        <v>81.355627251710601</v>
      </c>
      <c r="G14" s="59">
        <f t="shared" si="3"/>
        <v>18.644372748289399</v>
      </c>
      <c r="H14" s="59">
        <f t="shared" si="6"/>
        <v>-0.73389765672136642</v>
      </c>
      <c r="I14" s="59">
        <f t="shared" si="4"/>
        <v>6.389765672136638E-2</v>
      </c>
      <c r="J14"/>
      <c r="K14" s="87">
        <f>K11*K4/18*1000</f>
        <v>11.06105958380927</v>
      </c>
      <c r="L14" s="81" t="s">
        <v>21</v>
      </c>
      <c r="M14" s="52" t="s">
        <v>150</v>
      </c>
      <c r="N14" s="52" t="s">
        <v>148</v>
      </c>
    </row>
    <row r="15" spans="1:20" ht="17.25" customHeight="1" x14ac:dyDescent="0.35">
      <c r="A15" s="82">
        <v>-0.69</v>
      </c>
      <c r="B15" s="70">
        <f t="shared" si="0"/>
        <v>1.4492753623188408</v>
      </c>
      <c r="C15" s="71">
        <v>8.5000000000000006E-2</v>
      </c>
      <c r="D15" s="72">
        <f t="shared" si="1"/>
        <v>5.7400000000000007E-2</v>
      </c>
      <c r="E15" s="59">
        <f t="shared" si="5"/>
        <v>0.80653074339346953</v>
      </c>
      <c r="F15" s="51">
        <f t="shared" si="2"/>
        <v>80.653074339346958</v>
      </c>
      <c r="G15" s="59">
        <f t="shared" si="3"/>
        <v>19.346925660653042</v>
      </c>
      <c r="H15" s="59">
        <f t="shared" si="6"/>
        <v>-0.7485385772287606</v>
      </c>
      <c r="I15" s="59">
        <f t="shared" si="4"/>
        <v>5.8538577228760658E-2</v>
      </c>
      <c r="J15"/>
      <c r="K15" s="85" t="e">
        <f>(100-K9)/100*K4/18/E1*10000</f>
        <v>#DIV/0!</v>
      </c>
      <c r="L15" s="86" t="s">
        <v>22</v>
      </c>
      <c r="M15" s="52" t="s">
        <v>149</v>
      </c>
      <c r="N15" s="52" t="s">
        <v>145</v>
      </c>
    </row>
    <row r="16" spans="1:20" ht="17.25" customHeight="1" x14ac:dyDescent="0.35">
      <c r="A16" s="127">
        <v>-0.74</v>
      </c>
      <c r="B16" s="128">
        <f t="shared" si="0"/>
        <v>1.3513513513513513</v>
      </c>
      <c r="C16" s="129">
        <v>8.48E-2</v>
      </c>
      <c r="D16" s="130">
        <f t="shared" si="1"/>
        <v>5.7200000000000001E-2</v>
      </c>
      <c r="E16" s="131">
        <f t="shared" si="5"/>
        <v>0.80372053174401481</v>
      </c>
      <c r="F16" s="132">
        <f t="shared" si="2"/>
        <v>80.372053174401486</v>
      </c>
      <c r="G16" s="131">
        <f t="shared" si="3"/>
        <v>19.627946825598514</v>
      </c>
      <c r="H16" s="131">
        <f t="shared" si="6"/>
        <v>-0.75455982573691993</v>
      </c>
      <c r="I16" s="131">
        <f t="shared" si="4"/>
        <v>1.455982573691994E-2</v>
      </c>
      <c r="J16"/>
      <c r="K16" s="88">
        <f>K4*(1-K9/100)/18*1000</f>
        <v>28.319276907021258</v>
      </c>
      <c r="L16" s="78" t="s">
        <v>24</v>
      </c>
      <c r="M16" s="52" t="s">
        <v>150</v>
      </c>
      <c r="N16" s="52" t="s">
        <v>146</v>
      </c>
    </row>
    <row r="17" spans="1:14" ht="18.75" x14ac:dyDescent="0.35">
      <c r="A17" s="69">
        <v>-0.77</v>
      </c>
      <c r="B17" s="70">
        <f t="shared" si="0"/>
        <v>1.2987012987012987</v>
      </c>
      <c r="C17" s="71">
        <v>8.4699999999999998E-2</v>
      </c>
      <c r="D17" s="72">
        <f t="shared" si="1"/>
        <v>5.7099999999999998E-2</v>
      </c>
      <c r="E17" s="59">
        <f t="shared" si="5"/>
        <v>0.80231542591928751</v>
      </c>
      <c r="F17" s="51">
        <f t="shared" si="2"/>
        <v>80.231542591928758</v>
      </c>
      <c r="G17" s="59">
        <f t="shared" si="3"/>
        <v>19.768457408071242</v>
      </c>
      <c r="H17" s="59">
        <f t="shared" si="6"/>
        <v>-0.75760692290269815</v>
      </c>
      <c r="I17" s="59">
        <f t="shared" si="4"/>
        <v>-1.2393077097301863E-2</v>
      </c>
      <c r="J17"/>
      <c r="K17" s="85" t="e">
        <f>((I34*-0.01*E2+I35)-(K9/100*I35))/E1/18*10000</f>
        <v>#DIV/0!</v>
      </c>
      <c r="L17" s="86" t="s">
        <v>25</v>
      </c>
      <c r="M17" s="52" t="s">
        <v>149</v>
      </c>
      <c r="N17" s="52" t="s">
        <v>144</v>
      </c>
    </row>
    <row r="18" spans="1:14" ht="19.5" thickBot="1" x14ac:dyDescent="0.4">
      <c r="A18" s="69">
        <v>-0.8</v>
      </c>
      <c r="B18" s="70">
        <f t="shared" si="0"/>
        <v>1.25</v>
      </c>
      <c r="C18" s="124">
        <v>8.3900000000000002E-2</v>
      </c>
      <c r="D18" s="72">
        <f t="shared" si="1"/>
        <v>5.6300000000000003E-2</v>
      </c>
      <c r="E18" s="59">
        <f t="shared" si="5"/>
        <v>0.79107457932146918</v>
      </c>
      <c r="F18" s="51">
        <f t="shared" si="2"/>
        <v>79.107457932146914</v>
      </c>
      <c r="G18" s="59">
        <f t="shared" si="3"/>
        <v>20.892542067853086</v>
      </c>
      <c r="H18" s="59">
        <f t="shared" si="6"/>
        <v>-0.78289923186632526</v>
      </c>
      <c r="I18" s="59">
        <f t="shared" si="4"/>
        <v>-1.7100768133674782E-2</v>
      </c>
      <c r="J18"/>
      <c r="K18" s="87">
        <f>((I34*-0.01*E2+I35)-(K9/100*I35))/A2/18*1000</f>
        <v>28.319276907021258</v>
      </c>
      <c r="L18" s="81" t="s">
        <v>27</v>
      </c>
      <c r="M18" s="52" t="s">
        <v>150</v>
      </c>
      <c r="N18" s="52" t="s">
        <v>147</v>
      </c>
    </row>
    <row r="19" spans="1:14" ht="18.75" thickBot="1" x14ac:dyDescent="0.4">
      <c r="A19" s="69">
        <v>-0.81</v>
      </c>
      <c r="B19" s="70">
        <f t="shared" si="0"/>
        <v>1.2345679012345678</v>
      </c>
      <c r="C19" s="124">
        <v>8.2600000000000007E-2</v>
      </c>
      <c r="D19" s="72">
        <f t="shared" si="1"/>
        <v>5.5000000000000007E-2</v>
      </c>
      <c r="E19" s="59">
        <f t="shared" si="5"/>
        <v>0.77280820360001434</v>
      </c>
      <c r="F19" s="51">
        <f t="shared" si="2"/>
        <v>77.280820360001428</v>
      </c>
      <c r="G19" s="59">
        <f t="shared" si="3"/>
        <v>22.719179639998572</v>
      </c>
      <c r="H19" s="59">
        <f t="shared" si="6"/>
        <v>-0.82780760485107352</v>
      </c>
      <c r="I19" s="59">
        <f t="shared" si="4"/>
        <v>1.7807604851073466E-2</v>
      </c>
      <c r="J19"/>
      <c r="K19" s="95">
        <f>-(K6*K7)/(8.314462*294.26)</f>
        <v>7.6680674908455404E-6</v>
      </c>
      <c r="L19" s="84" t="s">
        <v>28</v>
      </c>
      <c r="M19" s="52" t="s">
        <v>140</v>
      </c>
      <c r="N19" s="96" t="s">
        <v>160</v>
      </c>
    </row>
    <row r="20" spans="1:14" ht="15.75" x14ac:dyDescent="0.25">
      <c r="A20" s="69">
        <v>-0.81</v>
      </c>
      <c r="B20" s="70">
        <f t="shared" si="0"/>
        <v>1.2345679012345678</v>
      </c>
      <c r="C20" s="124">
        <v>8.2400000000000001E-2</v>
      </c>
      <c r="D20" s="72">
        <f t="shared" si="1"/>
        <v>5.4800000000000001E-2</v>
      </c>
      <c r="E20" s="59">
        <f t="shared" si="5"/>
        <v>0.76999799195055973</v>
      </c>
      <c r="F20" s="51">
        <f t="shared" si="2"/>
        <v>76.999799195055971</v>
      </c>
      <c r="G20" s="59">
        <f t="shared" si="3"/>
        <v>23.000200804944029</v>
      </c>
      <c r="H20" s="59">
        <f t="shared" si="6"/>
        <v>-0.8351779378617209</v>
      </c>
      <c r="I20" s="59">
        <f t="shared" si="4"/>
        <v>2.5177937861720845E-2</v>
      </c>
      <c r="J20"/>
      <c r="K20"/>
      <c r="L20"/>
      <c r="M20"/>
      <c r="N20"/>
    </row>
    <row r="21" spans="1:14" ht="15.75" x14ac:dyDescent="0.25">
      <c r="A21" s="69">
        <v>-0.89</v>
      </c>
      <c r="B21" s="70">
        <f t="shared" si="0"/>
        <v>1.1235955056179776</v>
      </c>
      <c r="C21" s="124">
        <v>8.1299999999999997E-2</v>
      </c>
      <c r="D21" s="72">
        <f t="shared" si="1"/>
        <v>5.3699999999999998E-2</v>
      </c>
      <c r="E21" s="59">
        <f t="shared" si="5"/>
        <v>0.75454182787855939</v>
      </c>
      <c r="F21" s="51">
        <f t="shared" si="2"/>
        <v>75.454182787855942</v>
      </c>
      <c r="G21" s="59">
        <f t="shared" si="3"/>
        <v>24.545817212144058</v>
      </c>
      <c r="H21" s="59">
        <f t="shared" si="6"/>
        <v>-0.87818152511155279</v>
      </c>
      <c r="I21" s="59">
        <f t="shared" si="4"/>
        <v>-1.1818474888447228E-2</v>
      </c>
      <c r="J21"/>
      <c r="K21"/>
      <c r="L21"/>
      <c r="M21"/>
      <c r="N21"/>
    </row>
    <row r="22" spans="1:14" ht="15.75" x14ac:dyDescent="0.25">
      <c r="A22" s="69">
        <v>-0.94</v>
      </c>
      <c r="B22" s="70">
        <f t="shared" si="0"/>
        <v>1.0638297872340425</v>
      </c>
      <c r="C22" s="124">
        <v>8.0199999999999994E-2</v>
      </c>
      <c r="D22" s="72">
        <f t="shared" si="1"/>
        <v>5.2599999999999994E-2</v>
      </c>
      <c r="E22" s="59">
        <f t="shared" si="5"/>
        <v>0.73908566380655905</v>
      </c>
      <c r="F22" s="51">
        <f t="shared" si="2"/>
        <v>73.908566380655898</v>
      </c>
      <c r="G22" s="59">
        <f t="shared" si="3"/>
        <v>26.091433619344102</v>
      </c>
      <c r="H22" s="59">
        <f t="shared" si="6"/>
        <v>-0.92585405554270728</v>
      </c>
      <c r="I22" s="59">
        <f t="shared" si="4"/>
        <v>-1.414594445729267E-2</v>
      </c>
      <c r="J22"/>
      <c r="M22" s="54"/>
      <c r="N22" s="97"/>
    </row>
    <row r="23" spans="1:14" ht="15.75" x14ac:dyDescent="0.25">
      <c r="A23" s="69">
        <v>-0.94</v>
      </c>
      <c r="B23" s="70">
        <f t="shared" si="0"/>
        <v>1.0638297872340425</v>
      </c>
      <c r="C23" s="71">
        <v>7.9200000000000007E-2</v>
      </c>
      <c r="D23" s="72">
        <f t="shared" si="1"/>
        <v>5.1600000000000007E-2</v>
      </c>
      <c r="E23" s="59">
        <f t="shared" si="5"/>
        <v>0.72503460555928623</v>
      </c>
      <c r="F23" s="51">
        <f t="shared" si="2"/>
        <v>72.503460555928626</v>
      </c>
      <c r="G23" s="59">
        <f t="shared" si="3"/>
        <v>27.496539444071374</v>
      </c>
      <c r="H23" s="59">
        <f t="shared" si="6"/>
        <v>-0.97391732555780941</v>
      </c>
      <c r="I23" s="59">
        <f t="shared" si="4"/>
        <v>3.3917325557809463E-2</v>
      </c>
      <c r="J23"/>
      <c r="K23" s="98"/>
      <c r="M23" s="54"/>
      <c r="N23" s="97"/>
    </row>
    <row r="24" spans="1:14" ht="15.75" x14ac:dyDescent="0.25">
      <c r="A24" s="69">
        <v>-1.08</v>
      </c>
      <c r="B24" s="70">
        <f t="shared" si="0"/>
        <v>0.92592592592592582</v>
      </c>
      <c r="C24" s="71">
        <v>7.7700000000000005E-2</v>
      </c>
      <c r="D24" s="72">
        <f t="shared" si="1"/>
        <v>5.0100000000000006E-2</v>
      </c>
      <c r="E24" s="59">
        <f t="shared" si="5"/>
        <v>0.70395801818837667</v>
      </c>
      <c r="F24" s="51">
        <f t="shared" si="2"/>
        <v>70.395801818837668</v>
      </c>
      <c r="G24" s="59">
        <f t="shared" si="3"/>
        <v>29.604198181162332</v>
      </c>
      <c r="H24" s="59">
        <f t="shared" si="6"/>
        <v>-1.0561588769874353</v>
      </c>
      <c r="I24" s="59">
        <f t="shared" si="4"/>
        <v>-2.3841123012564802E-2</v>
      </c>
      <c r="J24"/>
      <c r="K24" s="99"/>
      <c r="L24"/>
      <c r="M24" s="54"/>
      <c r="N24" s="97"/>
    </row>
    <row r="25" spans="1:14" ht="15.75" x14ac:dyDescent="0.25">
      <c r="A25" s="69"/>
      <c r="B25" s="70"/>
      <c r="C25" s="71"/>
      <c r="D25" s="72"/>
      <c r="E25" s="59"/>
      <c r="F25" s="51"/>
      <c r="G25" s="59"/>
      <c r="H25" s="59"/>
      <c r="I25" s="59"/>
      <c r="J25"/>
      <c r="K25" s="98"/>
      <c r="M25" s="54"/>
      <c r="N25" s="97"/>
    </row>
    <row r="26" spans="1:14" ht="15" x14ac:dyDescent="0.25">
      <c r="A26" s="69"/>
      <c r="B26" s="70"/>
      <c r="C26" s="55"/>
      <c r="D26" s="72"/>
      <c r="E26" s="59"/>
      <c r="F26" s="51"/>
      <c r="G26" s="59"/>
      <c r="H26" s="59"/>
      <c r="I26" s="59"/>
      <c r="J26" s="59"/>
      <c r="K26" s="98"/>
      <c r="M26" s="54"/>
      <c r="N26" s="97"/>
    </row>
    <row r="27" spans="1:14" ht="15" x14ac:dyDescent="0.25">
      <c r="A27" s="69"/>
      <c r="B27" s="70"/>
      <c r="C27" s="50"/>
      <c r="D27" s="72"/>
      <c r="E27" s="59"/>
      <c r="F27" s="51"/>
      <c r="G27" s="59"/>
      <c r="H27" s="59"/>
      <c r="I27" s="59"/>
      <c r="J27" s="59"/>
      <c r="K27" s="98"/>
      <c r="M27" s="54"/>
      <c r="N27" s="97"/>
    </row>
    <row r="28" spans="1:14" ht="15" x14ac:dyDescent="0.25">
      <c r="A28" s="69"/>
      <c r="B28" s="70"/>
      <c r="C28" s="50"/>
      <c r="D28" s="72"/>
      <c r="E28" s="59"/>
      <c r="F28" s="51"/>
      <c r="G28" s="59"/>
      <c r="H28" s="59"/>
      <c r="I28" s="59"/>
      <c r="J28" s="59"/>
      <c r="K28" s="98"/>
      <c r="M28" s="54"/>
      <c r="N28" s="97"/>
    </row>
    <row r="29" spans="1:14" ht="15" x14ac:dyDescent="0.25">
      <c r="A29" s="69"/>
      <c r="B29" s="70"/>
      <c r="C29" s="50"/>
      <c r="D29" s="72"/>
      <c r="E29" s="59"/>
      <c r="F29" s="51"/>
      <c r="G29" s="59"/>
      <c r="H29" s="59"/>
      <c r="I29" s="59"/>
      <c r="J29" s="59"/>
      <c r="K29" s="98"/>
      <c r="L29" s="100"/>
      <c r="M29" s="54"/>
      <c r="N29" s="97"/>
    </row>
    <row r="30" spans="1:14" ht="15" x14ac:dyDescent="0.25">
      <c r="A30" s="69"/>
      <c r="B30" s="70"/>
      <c r="C30" s="50"/>
      <c r="D30" s="72"/>
      <c r="E30" s="59"/>
      <c r="F30" s="51"/>
      <c r="H30" s="59"/>
      <c r="I30" s="59"/>
      <c r="J30" s="59"/>
      <c r="K30" s="98"/>
      <c r="L30" s="101"/>
      <c r="M30" s="54"/>
      <c r="N30" s="97"/>
    </row>
    <row r="31" spans="1:14" ht="15" x14ac:dyDescent="0.25">
      <c r="A31" s="52"/>
      <c r="B31" s="52"/>
      <c r="C31" s="52"/>
      <c r="D31" s="52"/>
      <c r="E31" s="52"/>
      <c r="F31" s="52"/>
      <c r="H31" s="52"/>
      <c r="I31" s="52"/>
      <c r="J31" s="52"/>
      <c r="K31" s="98"/>
      <c r="M31" s="54"/>
      <c r="N31" s="102"/>
    </row>
    <row r="32" spans="1:14" ht="18" x14ac:dyDescent="0.35">
      <c r="A32" s="103" t="s">
        <v>29</v>
      </c>
      <c r="C32" s="104"/>
      <c r="E32" s="52"/>
      <c r="F32" s="52"/>
      <c r="H32" s="105" t="s">
        <v>30</v>
      </c>
      <c r="K32" s="98"/>
      <c r="M32" s="54"/>
      <c r="N32" s="102"/>
    </row>
    <row r="33" spans="1:18" ht="18" thickBot="1" x14ac:dyDescent="0.3">
      <c r="A33" s="106" t="s">
        <v>31</v>
      </c>
      <c r="B33" s="106"/>
      <c r="C33" s="107"/>
      <c r="D33" s="58"/>
      <c r="E33" s="58"/>
      <c r="F33" s="108"/>
      <c r="H33" s="108" t="s">
        <v>32</v>
      </c>
      <c r="I33" s="109"/>
      <c r="J33" s="109"/>
      <c r="K33" s="98"/>
      <c r="M33" s="54"/>
    </row>
    <row r="34" spans="1:18" ht="15" x14ac:dyDescent="0.25">
      <c r="A34" s="110" t="s">
        <v>126</v>
      </c>
      <c r="B34" s="111">
        <f>-STDEV(B17:B24)/STDEV(G17:G24)</f>
        <v>-3.7934962212600377E-2</v>
      </c>
      <c r="C34" s="112"/>
      <c r="D34" s="59"/>
      <c r="E34" s="52" t="s">
        <v>34</v>
      </c>
      <c r="F34" s="113">
        <f>-B35/B34</f>
        <v>54.563422864230958</v>
      </c>
      <c r="H34" s="51" t="s">
        <v>33</v>
      </c>
      <c r="I34" s="114">
        <f>STDEV(D13:D20)/STDEV(A13:A20)</f>
        <v>1.9436386218731536E-2</v>
      </c>
      <c r="J34" s="115"/>
      <c r="K34" s="54"/>
      <c r="M34" s="54"/>
    </row>
    <row r="35" spans="1:18" ht="18" x14ac:dyDescent="0.35">
      <c r="A35" s="110" t="s">
        <v>127</v>
      </c>
      <c r="B35" s="111">
        <f>AVERAGE(B17:B24)-B34*AVERAGE(G17:G24)</f>
        <v>2.0698613845447369</v>
      </c>
      <c r="C35" s="116" t="s">
        <v>35</v>
      </c>
      <c r="D35" s="52"/>
      <c r="E35" s="52"/>
      <c r="H35" s="51" t="s">
        <v>36</v>
      </c>
      <c r="I35" s="118">
        <f>AVERAGE(D13:D20)-I34*AVERAGE(A13:A20)</f>
        <v>7.1169016767408166E-2</v>
      </c>
      <c r="J35" s="119" t="s">
        <v>37</v>
      </c>
      <c r="K35" s="54"/>
      <c r="L35" s="54"/>
      <c r="M35" s="54"/>
    </row>
    <row r="36" spans="1:18" ht="15" x14ac:dyDescent="0.25">
      <c r="K36" s="120"/>
      <c r="L36" s="59"/>
      <c r="M36" s="51"/>
      <c r="N36" s="68"/>
      <c r="P36" s="117"/>
      <c r="Q36" s="121"/>
      <c r="R36" s="121"/>
    </row>
    <row r="37" spans="1:18" ht="15" x14ac:dyDescent="0.25">
      <c r="K37" s="122"/>
      <c r="L37" s="59"/>
      <c r="M37" s="117"/>
      <c r="Q37" s="121"/>
      <c r="R37" s="121"/>
    </row>
    <row r="38" spans="1:18" ht="15" x14ac:dyDescent="0.25">
      <c r="K38" s="54"/>
      <c r="L38" s="54"/>
      <c r="M38" s="117"/>
      <c r="Q38" s="121"/>
      <c r="R38" s="121"/>
    </row>
    <row r="39" spans="1:18" ht="15" x14ac:dyDescent="0.25">
      <c r="Q39" s="121"/>
      <c r="R39" s="121"/>
    </row>
    <row r="40" spans="1:18" ht="15" x14ac:dyDescent="0.25">
      <c r="Q40" s="121"/>
      <c r="R40" s="121"/>
    </row>
    <row r="41" spans="1:18" ht="15" x14ac:dyDescent="0.25">
      <c r="Q41" s="121"/>
      <c r="R41" s="121"/>
    </row>
    <row r="42" spans="1:18" ht="15" x14ac:dyDescent="0.25">
      <c r="Q42" s="121"/>
      <c r="R42" s="121"/>
    </row>
    <row r="47" spans="1:18" ht="15" x14ac:dyDescent="0.25">
      <c r="Q47" s="54"/>
      <c r="R47" s="54"/>
    </row>
    <row r="52" spans="1:10" ht="15" x14ac:dyDescent="0.25">
      <c r="A52" s="117" t="s">
        <v>38</v>
      </c>
    </row>
    <row r="53" spans="1:10" ht="15" x14ac:dyDescent="0.25">
      <c r="A53" s="117" t="s">
        <v>39</v>
      </c>
    </row>
    <row r="56" spans="1:10" ht="15" x14ac:dyDescent="0.25">
      <c r="H56" s="123"/>
    </row>
    <row r="57" spans="1:10" ht="15.75" x14ac:dyDescent="0.25">
      <c r="F57"/>
      <c r="G57"/>
      <c r="H57"/>
      <c r="I57"/>
      <c r="J57"/>
    </row>
    <row r="58" spans="1:10" ht="15.75" x14ac:dyDescent="0.25">
      <c r="F58"/>
      <c r="G58"/>
      <c r="H58"/>
      <c r="I58"/>
      <c r="J58"/>
    </row>
    <row r="59" spans="1:10" ht="15.75" x14ac:dyDescent="0.25">
      <c r="A59" s="59"/>
      <c r="F59"/>
      <c r="G59"/>
      <c r="H59"/>
      <c r="I59"/>
      <c r="J59"/>
    </row>
    <row r="60" spans="1:10" ht="15.75" x14ac:dyDescent="0.25">
      <c r="A60" s="52"/>
      <c r="F60"/>
      <c r="G60"/>
      <c r="H60"/>
      <c r="I60"/>
      <c r="J60"/>
    </row>
    <row r="61" spans="1:10" ht="15.75" x14ac:dyDescent="0.25">
      <c r="A61" s="54"/>
      <c r="F61"/>
      <c r="G61"/>
      <c r="H61"/>
      <c r="I61"/>
      <c r="J61"/>
    </row>
    <row r="62" spans="1:10" ht="15.75" x14ac:dyDescent="0.25">
      <c r="A62" s="54"/>
      <c r="F62"/>
      <c r="G62"/>
      <c r="H62"/>
      <c r="I62"/>
      <c r="J62"/>
    </row>
    <row r="63" spans="1:10" ht="15.75" x14ac:dyDescent="0.25">
      <c r="F63"/>
      <c r="G63"/>
      <c r="H63"/>
      <c r="I63"/>
      <c r="J63"/>
    </row>
    <row r="64" spans="1:10" ht="15.75" x14ac:dyDescent="0.25">
      <c r="F64"/>
      <c r="G64"/>
      <c r="H64"/>
      <c r="I64"/>
      <c r="J64"/>
    </row>
    <row r="65" spans="6:10" s="52" customFormat="1" ht="15.75" x14ac:dyDescent="0.25">
      <c r="F65"/>
      <c r="G65"/>
      <c r="H65"/>
      <c r="I65"/>
      <c r="J65"/>
    </row>
    <row r="66" spans="6:10" s="52" customFormat="1" ht="15.75" x14ac:dyDescent="0.25">
      <c r="F66"/>
      <c r="G66"/>
      <c r="H66"/>
      <c r="I66"/>
      <c r="J66"/>
    </row>
    <row r="67" spans="6:10" s="52" customFormat="1" ht="15.75" x14ac:dyDescent="0.25">
      <c r="F67"/>
      <c r="G67"/>
      <c r="H67"/>
      <c r="I67"/>
      <c r="J67"/>
    </row>
    <row r="68" spans="6:10" s="52" customFormat="1" ht="15.75" x14ac:dyDescent="0.25">
      <c r="F68"/>
      <c r="G68"/>
      <c r="H68"/>
      <c r="I68"/>
      <c r="J68"/>
    </row>
    <row r="69" spans="6:10" s="52" customFormat="1" ht="15.75" x14ac:dyDescent="0.25">
      <c r="F69"/>
      <c r="G69"/>
      <c r="H69"/>
      <c r="I69"/>
      <c r="J69"/>
    </row>
    <row r="70" spans="6:10" s="52" customFormat="1" ht="15.75" x14ac:dyDescent="0.25">
      <c r="F70"/>
      <c r="G70"/>
      <c r="H70"/>
      <c r="I70"/>
      <c r="J70"/>
    </row>
    <row r="71" spans="6:10" s="52" customFormat="1" ht="15.75" x14ac:dyDescent="0.25">
      <c r="F71"/>
      <c r="G71"/>
      <c r="H71"/>
      <c r="I71"/>
      <c r="J71"/>
    </row>
    <row r="72" spans="6:10" s="52" customFormat="1" ht="15.75" x14ac:dyDescent="0.25">
      <c r="F72"/>
      <c r="G72"/>
      <c r="H72"/>
      <c r="I72"/>
      <c r="J72"/>
    </row>
  </sheetData>
  <mergeCells count="1">
    <mergeCell ref="H1:J3"/>
  </mergeCells>
  <pageMargins left="0.511811024" right="0.511811024" top="0.78740157499999996" bottom="0.78740157499999996" header="0.31496062000000002" footer="0.31496062000000002"/>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75" x14ac:dyDescent="0.25"/>
  <sheetData/>
  <pageMargins left="0.511811024" right="0.511811024" top="0.78740157499999996" bottom="0.78740157499999996" header="0.31496062000000002" footer="0.3149606200000000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7</vt:i4>
      </vt:variant>
    </vt:vector>
  </HeadingPairs>
  <TitlesOfParts>
    <vt:vector size="7" baseType="lpstr">
      <vt:lpstr>Protocol</vt:lpstr>
      <vt:lpstr>Symbology</vt:lpstr>
      <vt:lpstr>Folha 1</vt:lpstr>
      <vt:lpstr>Folha 2</vt:lpstr>
      <vt:lpstr>Folha 3</vt:lpstr>
      <vt:lpstr>Folha 4</vt:lpstr>
      <vt:lpstr>Plan5</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Allison R. Green</dc:creator>
  <cp:lastModifiedBy>Caroline Signori Müller</cp:lastModifiedBy>
  <dcterms:created xsi:type="dcterms:W3CDTF">2012-04-16T22:45:26Z</dcterms:created>
  <dcterms:modified xsi:type="dcterms:W3CDTF">2014-02-01T19:44:00Z</dcterms:modified>
</cp:coreProperties>
</file>